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72" activeTab="2"/>
  </bookViews>
  <sheets>
    <sheet name="HomeTeamSheet" sheetId="1" r:id="rId1"/>
    <sheet name="AwayTeamSheet" sheetId="2" r:id="rId2"/>
    <sheet name="Gala Scores" sheetId="3" r:id="rId3"/>
    <sheet name="Event Totals" sheetId="4" r:id="rId4"/>
    <sheet name="Group Totals" sheetId="5" r:id="rId5"/>
    <sheet name="HomeTeamAnalysis" sheetId="6" r:id="rId6"/>
    <sheet name="AwayTeamAnalysis" sheetId="7" r:id="rId7"/>
  </sheets>
  <definedNames>
    <definedName name="_xlnm.Print_Area" localSheetId="6">'AwayTeamAnalysis'!$A$1:$F$64</definedName>
    <definedName name="_xlnm.Print_Area" localSheetId="1">'AwayTeamSheet'!$A$1:$J$37</definedName>
    <definedName name="_xlnm.Print_Area" localSheetId="3">'Event Totals'!$A$1:$F$50</definedName>
    <definedName name="_xlnm.Print_Area" localSheetId="2">'Gala Scores'!$A$1:$I$297</definedName>
    <definedName name="_xlnm.Print_Area" localSheetId="4">'Group Totals'!$A$1:$R$20</definedName>
    <definedName name="_xlnm.Print_Area" localSheetId="5">'HomeTeamAnalysis'!$A$1:$J$52</definedName>
    <definedName name="_xlnm.Print_Area" localSheetId="0">'HomeTeamSheet'!$A$1:$J$37</definedName>
    <definedName name="_xlnm.Print_Titles" localSheetId="6">'AwayTeamAnalysis'!$1:$4</definedName>
    <definedName name="_xlnm.Print_Titles" localSheetId="1">'AwayTeamSheet'!$2:$3</definedName>
    <definedName name="_xlnm.Print_Titles" localSheetId="5">'HomeTeamAnalysis'!$1:$4</definedName>
  </definedNames>
  <calcPr fullCalcOnLoad="1"/>
</workbook>
</file>

<file path=xl/sharedStrings.xml><?xml version="1.0" encoding="utf-8"?>
<sst xmlns="http://schemas.openxmlformats.org/spreadsheetml/2006/main" count="748" uniqueCount="245">
  <si>
    <r>
      <rPr>
        <b/>
        <sz val="10"/>
        <rFont val="Calibri"/>
        <family val="2"/>
      </rPr>
      <t>Points scoring:</t>
    </r>
    <r>
      <rPr>
        <sz val="10"/>
        <rFont val="Calibri"/>
        <family val="2"/>
      </rPr>
      <t xml:space="preserve"> Individual events - 4,3,2,1; Relays - 7 and 3 (400 points per gala)</t>
    </r>
  </si>
  <si>
    <t>VENUE:</t>
  </si>
  <si>
    <t>Forest Feast Junior AquaSprint</t>
  </si>
  <si>
    <t>DATE:</t>
  </si>
  <si>
    <t>points</t>
  </si>
  <si>
    <t>SCORES</t>
  </si>
  <si>
    <t>Mixed Relay</t>
  </si>
  <si>
    <t>AquaSprint Gala</t>
  </si>
  <si>
    <t xml:space="preserve">BACK </t>
  </si>
  <si>
    <t>Breast</t>
  </si>
  <si>
    <t xml:space="preserve">Fly </t>
  </si>
  <si>
    <t xml:space="preserve">Free </t>
  </si>
  <si>
    <t>JACK NAY</t>
  </si>
  <si>
    <t>ETHAN MURTAGH</t>
  </si>
  <si>
    <t>EOIN KEARNEY</t>
  </si>
  <si>
    <t>LUCAS ONEILL</t>
  </si>
  <si>
    <t>OLIVIA MISKELLY</t>
  </si>
  <si>
    <t>FIANNA OWENS</t>
  </si>
  <si>
    <t>JACK BLAYNEY</t>
  </si>
  <si>
    <t>AOINBHEANN MCVEIGH</t>
  </si>
  <si>
    <t>DAISY HARTY</t>
  </si>
  <si>
    <t>ETHAN MURTAGH</t>
  </si>
  <si>
    <t>PADDY EXLEY</t>
  </si>
  <si>
    <t>CHARLOTTE SAVAGE</t>
  </si>
  <si>
    <t>JOSEPH MCcALLISTER</t>
  </si>
  <si>
    <t>BEN MANLEY</t>
  </si>
  <si>
    <t>Lecale</t>
  </si>
  <si>
    <t>Lane 5</t>
  </si>
  <si>
    <t>lane 5</t>
  </si>
  <si>
    <t>girls</t>
  </si>
  <si>
    <t xml:space="preserve">boys </t>
  </si>
  <si>
    <t>Event</t>
  </si>
  <si>
    <t>Name</t>
  </si>
  <si>
    <t>Place</t>
  </si>
  <si>
    <t>Time</t>
  </si>
  <si>
    <t>Points</t>
  </si>
  <si>
    <t>Group</t>
  </si>
  <si>
    <t>A</t>
  </si>
  <si>
    <t>B</t>
  </si>
  <si>
    <t>C</t>
  </si>
  <si>
    <t>Total</t>
  </si>
  <si>
    <t>D</t>
  </si>
  <si>
    <t>Boys</t>
  </si>
  <si>
    <t>Girls</t>
  </si>
  <si>
    <t>Totals</t>
  </si>
  <si>
    <t>Medley Relay</t>
  </si>
  <si>
    <t>Group A</t>
  </si>
  <si>
    <t>Running Total</t>
  </si>
  <si>
    <t>Group B</t>
  </si>
  <si>
    <t>Group C</t>
  </si>
  <si>
    <t>Group D</t>
  </si>
  <si>
    <t>Backstroke</t>
  </si>
  <si>
    <t>Butterfly</t>
  </si>
  <si>
    <t>Front Crawl</t>
  </si>
  <si>
    <t>Freestyle Relay</t>
  </si>
  <si>
    <t>Points Summary</t>
  </si>
  <si>
    <t>Breaststroke</t>
  </si>
  <si>
    <t>Overall 
Total</t>
  </si>
  <si>
    <t>Lane 1</t>
  </si>
  <si>
    <t>Lane 3</t>
  </si>
  <si>
    <t>Lane 5</t>
  </si>
  <si>
    <t>Group A Medley Relay</t>
  </si>
  <si>
    <t>Group A Backstroke</t>
  </si>
  <si>
    <t>Group B Backstroke</t>
  </si>
  <si>
    <t>Group C Backstroke</t>
  </si>
  <si>
    <t>Group D Backstroke</t>
  </si>
  <si>
    <t>Group A Breaststroke</t>
  </si>
  <si>
    <t>Group B Breaststroke</t>
  </si>
  <si>
    <t>Group C Breaststroke</t>
  </si>
  <si>
    <t>Group D Breaststroke</t>
  </si>
  <si>
    <t>Group A Butterfly</t>
  </si>
  <si>
    <t>Group B Butterfly</t>
  </si>
  <si>
    <t>Group C Butterfly</t>
  </si>
  <si>
    <t>Group D Butterfly</t>
  </si>
  <si>
    <t>Group A Front Crawl</t>
  </si>
  <si>
    <t>Group B Front Crawl</t>
  </si>
  <si>
    <t>Group C Front Crawl</t>
  </si>
  <si>
    <t>Group D Front Crawl</t>
  </si>
  <si>
    <t>Group A Freestyle Relay</t>
  </si>
  <si>
    <t>Group B Medley Relay</t>
  </si>
  <si>
    <t>Group C Medley Relay</t>
  </si>
  <si>
    <t>Group D Medley Relay</t>
  </si>
  <si>
    <t>Group B Freestyle Relay</t>
  </si>
  <si>
    <t>Group C Freestyle Relay</t>
  </si>
  <si>
    <t>Group D Freestyle Relay</t>
  </si>
  <si>
    <t>Event No</t>
  </si>
  <si>
    <t>Lane 2</t>
  </si>
  <si>
    <t>Lane 4</t>
  </si>
  <si>
    <t>Scoring</t>
  </si>
  <si>
    <t>Relay</t>
  </si>
  <si>
    <t>Individual events</t>
  </si>
  <si>
    <t>Away Team:</t>
  </si>
  <si>
    <t>Home Team:</t>
  </si>
  <si>
    <t>Date</t>
  </si>
  <si>
    <t>Gender</t>
  </si>
  <si>
    <t>Stroke</t>
  </si>
  <si>
    <t>Vs</t>
  </si>
  <si>
    <t>TOTAL</t>
  </si>
  <si>
    <t>b/f total</t>
  </si>
  <si>
    <t>Sub total</t>
  </si>
  <si>
    <t>Swimmer</t>
  </si>
  <si>
    <t>Lane</t>
  </si>
  <si>
    <t>Club</t>
  </si>
  <si>
    <t>FREESTYLE RELAY</t>
  </si>
  <si>
    <t>BOYS</t>
  </si>
  <si>
    <t>GIRLS</t>
  </si>
  <si>
    <t>FRONTCRAWL</t>
  </si>
  <si>
    <t>BREASTSTROKE</t>
  </si>
  <si>
    <t xml:space="preserve"> </t>
  </si>
  <si>
    <t>BACKSTROKE</t>
  </si>
  <si>
    <t>MEDLEY TEAM RELAY</t>
  </si>
  <si>
    <t>MATILDA HARTY</t>
  </si>
  <si>
    <t>ENYA CLARK</t>
  </si>
  <si>
    <t>AOIFE MALLET</t>
  </si>
  <si>
    <t>POPPY FERGUSON</t>
  </si>
  <si>
    <t>POPPY FERGUSON</t>
  </si>
  <si>
    <t>OWEN HAMIL</t>
  </si>
  <si>
    <t>ZARA TOPAL</t>
  </si>
  <si>
    <t>AOIBHEANN MCVEIGH</t>
  </si>
  <si>
    <t>Event No.</t>
  </si>
  <si>
    <t>BUTTERFLY</t>
  </si>
  <si>
    <t>Ballymena</t>
  </si>
  <si>
    <t>EMILY BURNS</t>
  </si>
  <si>
    <t>FINTAN MAGEE</t>
  </si>
  <si>
    <t>DAISY HARTY</t>
  </si>
  <si>
    <t>JACK BLAYNEY</t>
  </si>
  <si>
    <t>PADDY EXLEY</t>
  </si>
  <si>
    <t>MATILDA HARTY</t>
  </si>
  <si>
    <t>CONOR BURNS</t>
  </si>
  <si>
    <t>OLVIA MISKELLY</t>
  </si>
  <si>
    <t>SOPHIE ROSSITER</t>
  </si>
  <si>
    <t>SOPHIE ROSSITER</t>
  </si>
  <si>
    <t>AIDAN MALLET</t>
  </si>
  <si>
    <t>DANIEL COLGAN</t>
  </si>
  <si>
    <t>FIONTAN ROGERS</t>
  </si>
  <si>
    <t>THOMAS NAY</t>
  </si>
  <si>
    <t>BEN MURTAGH</t>
  </si>
  <si>
    <t>AOIBHEANN MCVEIGH</t>
  </si>
  <si>
    <t>EOIN KEARNY</t>
  </si>
  <si>
    <t xml:space="preserve">MARK KNIGHT </t>
  </si>
  <si>
    <t>OLIVIA MISKELLY</t>
  </si>
  <si>
    <t>AIDEN MALLET</t>
  </si>
  <si>
    <t xml:space="preserve">FIONTANN ROGERS </t>
  </si>
  <si>
    <t>FINTAN MAGEE</t>
  </si>
  <si>
    <t>AOIFE  MASON</t>
  </si>
  <si>
    <t>GRACE SAVAGE</t>
  </si>
  <si>
    <t>OLIVIA  MISKELLY</t>
  </si>
  <si>
    <t>JOSEPH MCCALLISTER</t>
  </si>
  <si>
    <t>FIOTAN ROGERS</t>
  </si>
  <si>
    <t>BEN MURTAGH</t>
  </si>
  <si>
    <t>FIONANNA OWENS</t>
  </si>
  <si>
    <t>CONOR BURNS</t>
  </si>
  <si>
    <t>SASHA TINDAL</t>
  </si>
  <si>
    <t>SOPHIE ROSSITER</t>
  </si>
  <si>
    <t>SARAH BURNS</t>
  </si>
  <si>
    <t>JACK NAY</t>
  </si>
  <si>
    <t>ENYA CLARK</t>
  </si>
  <si>
    <t>MARK KNIGHT</t>
  </si>
  <si>
    <t>MATILDA HARTY</t>
  </si>
  <si>
    <t>CONOR BURNS</t>
  </si>
  <si>
    <t>LUKE CAIRNDOFF</t>
  </si>
  <si>
    <t>LUCAS ONEILL</t>
  </si>
  <si>
    <t>AOIFE MALLET</t>
  </si>
  <si>
    <t>AOIFE MASON</t>
  </si>
  <si>
    <t>CHARLOTTE SAVAGE</t>
  </si>
  <si>
    <t>AIDEN MALLET</t>
  </si>
  <si>
    <t>OLIVIA MISKELLY</t>
  </si>
  <si>
    <t>SASHA TINDAL</t>
  </si>
  <si>
    <t>NIALL MCAULEY</t>
  </si>
  <si>
    <t>MICHAEL UHOMOIBHI</t>
  </si>
  <si>
    <t>SARAH BURNS</t>
  </si>
  <si>
    <t>AMY QUINN</t>
  </si>
  <si>
    <t>FIONTANN ROGERS</t>
  </si>
  <si>
    <t>EMILY BURNS</t>
  </si>
  <si>
    <t>BEN MURTAGH</t>
  </si>
  <si>
    <t>LILIANNA PERRY</t>
  </si>
  <si>
    <t>THOMAS HANLON</t>
  </si>
  <si>
    <t>AOIFE MASON</t>
  </si>
  <si>
    <t>FIANNA OWENS</t>
  </si>
  <si>
    <t>JOSEPH MCCALLISTER</t>
  </si>
  <si>
    <t>Callie Kennedy</t>
  </si>
  <si>
    <t>Dylan McCullough</t>
  </si>
  <si>
    <t>Hannah Tohill</t>
  </si>
  <si>
    <t>Ryan Barrow</t>
  </si>
  <si>
    <t>Ava O'Rawe</t>
  </si>
  <si>
    <t>Holly Fisher</t>
  </si>
  <si>
    <t>Amelie Pittam</t>
  </si>
  <si>
    <t>Harry Lamont</t>
  </si>
  <si>
    <t>Briony Robertson</t>
  </si>
  <si>
    <t>Emmily Hill</t>
  </si>
  <si>
    <t>Erin McGivern</t>
  </si>
  <si>
    <t>Sean Og O'Neill</t>
  </si>
  <si>
    <t>Emily Logan</t>
  </si>
  <si>
    <t>Thomas Evans</t>
  </si>
  <si>
    <t>Fintan O'Donnell</t>
  </si>
  <si>
    <t>Elyse Erskine</t>
  </si>
  <si>
    <t>Daniel McGivern</t>
  </si>
  <si>
    <t>Maria Cana</t>
  </si>
  <si>
    <t>Ellie Adair</t>
  </si>
  <si>
    <t>Cody Lau</t>
  </si>
  <si>
    <t>Aaron Caskey</t>
  </si>
  <si>
    <t>Sophie Mullan</t>
  </si>
  <si>
    <t>Isabel Wainwright</t>
  </si>
  <si>
    <t>Connor Wilson</t>
  </si>
  <si>
    <t>Hannah Morrison</t>
  </si>
  <si>
    <t>Cole French</t>
  </si>
  <si>
    <t>Amy Robinson</t>
  </si>
  <si>
    <t>Ruby Gray</t>
  </si>
  <si>
    <t>Gemma Clyde</t>
  </si>
  <si>
    <t>Corey McKillop</t>
  </si>
  <si>
    <t>Michael Leetch</t>
  </si>
  <si>
    <t>Molly Liggett</t>
  </si>
  <si>
    <t>Hannah Leetch</t>
  </si>
  <si>
    <t>Ryan Addison</t>
  </si>
  <si>
    <t>Robbie Mather</t>
  </si>
  <si>
    <t>Evie Park</t>
  </si>
  <si>
    <t>Elyse Erskyne</t>
  </si>
  <si>
    <t>Callie kennedy</t>
  </si>
  <si>
    <t>Emily Hill</t>
  </si>
  <si>
    <t>Hannah Robinson</t>
  </si>
  <si>
    <t>Henry Fisher</t>
  </si>
  <si>
    <t>Robert McCluney</t>
  </si>
  <si>
    <t>LILIANNA PERRY</t>
  </si>
  <si>
    <t>AOIFE MALLET</t>
  </si>
  <si>
    <t>NIALL MCCAULEY</t>
  </si>
  <si>
    <t>THOMAS NAY</t>
  </si>
  <si>
    <t>Saturday 06 January 2018</t>
  </si>
  <si>
    <t>Downpatrick</t>
  </si>
  <si>
    <t>AOIFE MASON</t>
  </si>
  <si>
    <t>1.50.15</t>
  </si>
  <si>
    <t>1.55.06</t>
  </si>
  <si>
    <t>1.29.87</t>
  </si>
  <si>
    <t>1.46.23</t>
  </si>
  <si>
    <t>1.22.65</t>
  </si>
  <si>
    <t>1.22.79</t>
  </si>
  <si>
    <t>1.15.06</t>
  </si>
  <si>
    <t>1.22.25</t>
  </si>
  <si>
    <t>1.34.57</t>
  </si>
  <si>
    <t>1.45.10</t>
  </si>
  <si>
    <t>1.16.62</t>
  </si>
  <si>
    <t>1.32.67</t>
  </si>
  <si>
    <t>1.12.95</t>
  </si>
  <si>
    <t>1.13.94</t>
  </si>
  <si>
    <t>1.06.06</t>
  </si>
  <si>
    <t>1.10.90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</si>
</sst>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:ss.00"/>
    <numFmt numFmtId="179" formatCode="dd/mm/yyyy;@"/>
    <numFmt numFmtId="180" formatCode="0_ ;[Red]\-0\ "/>
    <numFmt numFmtId="181" formatCode="#,##0.00_ ;[Red]\-#,##0.00\ "/>
    <numFmt numFmtId="182" formatCode="dddd\,\ dd\ mmmm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/mm/yy;@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0"/>
    </font>
    <font>
      <sz val="9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/>
      <protection/>
    </xf>
    <xf numFmtId="1" fontId="2" fillId="0" borderId="23" xfId="0" applyNumberFormat="1" applyFont="1" applyFill="1" applyBorder="1" applyAlignment="1" applyProtection="1">
      <alignment/>
      <protection/>
    </xf>
    <xf numFmtId="1" fontId="2" fillId="0" borderId="24" xfId="0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/>
      <protection/>
    </xf>
    <xf numFmtId="1" fontId="2" fillId="0" borderId="14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1" fontId="2" fillId="0" borderId="30" xfId="0" applyNumberFormat="1" applyFont="1" applyFill="1" applyBorder="1" applyAlignment="1" applyProtection="1">
      <alignment/>
      <protection/>
    </xf>
    <xf numFmtId="1" fontId="2" fillId="0" borderId="31" xfId="0" applyNumberFormat="1" applyFont="1" applyFill="1" applyBorder="1" applyAlignment="1" applyProtection="1">
      <alignment/>
      <protection/>
    </xf>
    <xf numFmtId="1" fontId="2" fillId="0" borderId="32" xfId="0" applyNumberFormat="1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/>
      <protection/>
    </xf>
    <xf numFmtId="1" fontId="2" fillId="0" borderId="21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36" xfId="0" applyNumberFormat="1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/>
    </xf>
    <xf numFmtId="1" fontId="8" fillId="0" borderId="13" xfId="0" applyNumberFormat="1" applyFont="1" applyFill="1" applyBorder="1" applyAlignment="1" applyProtection="1">
      <alignment/>
      <protection/>
    </xf>
    <xf numFmtId="1" fontId="8" fillId="0" borderId="15" xfId="0" applyNumberFormat="1" applyFont="1" applyFill="1" applyBorder="1" applyAlignment="1" applyProtection="1">
      <alignment/>
      <protection/>
    </xf>
    <xf numFmtId="1" fontId="8" fillId="0" borderId="17" xfId="0" applyNumberFormat="1" applyFont="1" applyFill="1" applyBorder="1" applyAlignment="1" applyProtection="1">
      <alignment/>
      <protection/>
    </xf>
    <xf numFmtId="1" fontId="8" fillId="0" borderId="29" xfId="0" applyNumberFormat="1" applyFont="1" applyFill="1" applyBorder="1" applyAlignment="1" applyProtection="1">
      <alignment/>
      <protection/>
    </xf>
    <xf numFmtId="1" fontId="8" fillId="0" borderId="39" xfId="0" applyNumberFormat="1" applyFont="1" applyFill="1" applyBorder="1" applyAlignment="1" applyProtection="1">
      <alignment/>
      <protection/>
    </xf>
    <xf numFmtId="1" fontId="8" fillId="0" borderId="33" xfId="0" applyNumberFormat="1" applyFont="1" applyFill="1" applyBorder="1" applyAlignment="1" applyProtection="1">
      <alignment/>
      <protection/>
    </xf>
    <xf numFmtId="1" fontId="8" fillId="0" borderId="25" xfId="0" applyNumberFormat="1" applyFont="1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/>
      <protection/>
    </xf>
    <xf numFmtId="0" fontId="8" fillId="0" borderId="40" xfId="0" applyFont="1" applyFill="1" applyBorder="1" applyAlignment="1" applyProtection="1">
      <alignment/>
      <protection/>
    </xf>
    <xf numFmtId="1" fontId="8" fillId="0" borderId="40" xfId="0" applyNumberFormat="1" applyFont="1" applyFill="1" applyBorder="1" applyAlignment="1" applyProtection="1">
      <alignment/>
      <protection/>
    </xf>
    <xf numFmtId="1" fontId="8" fillId="0" borderId="36" xfId="0" applyNumberFormat="1" applyFont="1" applyFill="1" applyBorder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 horizontal="right"/>
      <protection/>
    </xf>
    <xf numFmtId="1" fontId="8" fillId="0" borderId="41" xfId="0" applyNumberFormat="1" applyFont="1" applyFill="1" applyBorder="1" applyAlignment="1" applyProtection="1">
      <alignment/>
      <protection/>
    </xf>
    <xf numFmtId="0" fontId="8" fillId="0" borderId="3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179" fontId="6" fillId="0" borderId="0" xfId="0" applyNumberFormat="1" applyFont="1" applyAlignment="1" applyProtection="1">
      <alignment horizontal="center"/>
      <protection/>
    </xf>
    <xf numFmtId="0" fontId="0" fillId="0" borderId="0" xfId="57">
      <alignment/>
      <protection locked="0"/>
    </xf>
    <xf numFmtId="0" fontId="10" fillId="0" borderId="0" xfId="57" applyFont="1" applyAlignment="1">
      <alignment vertical="center"/>
      <protection locked="0"/>
    </xf>
    <xf numFmtId="0" fontId="10" fillId="0" borderId="0" xfId="57" applyFont="1">
      <alignment/>
      <protection locked="0"/>
    </xf>
    <xf numFmtId="0" fontId="13" fillId="33" borderId="37" xfId="57" applyFont="1" applyFill="1" applyBorder="1" applyAlignment="1">
      <alignment horizontal="right"/>
      <protection locked="0"/>
    </xf>
    <xf numFmtId="0" fontId="13" fillId="33" borderId="45" xfId="57" applyFont="1" applyFill="1" applyBorder="1">
      <alignment/>
      <protection locked="0"/>
    </xf>
    <xf numFmtId="0" fontId="13" fillId="33" borderId="46" xfId="57" applyFont="1" applyFill="1" applyBorder="1">
      <alignment/>
      <protection locked="0"/>
    </xf>
    <xf numFmtId="0" fontId="10" fillId="33" borderId="47" xfId="57" applyFont="1" applyFill="1" applyBorder="1" applyAlignment="1">
      <alignment horizontal="right"/>
      <protection locked="0"/>
    </xf>
    <xf numFmtId="0" fontId="13" fillId="33" borderId="0" xfId="57" applyFont="1" applyFill="1" applyBorder="1">
      <alignment/>
      <protection locked="0"/>
    </xf>
    <xf numFmtId="0" fontId="13" fillId="33" borderId="48" xfId="57" applyFont="1" applyFill="1" applyBorder="1" applyAlignment="1">
      <alignment horizontal="right"/>
      <protection locked="0"/>
    </xf>
    <xf numFmtId="0" fontId="13" fillId="33" borderId="49" xfId="57" applyFont="1" applyFill="1" applyBorder="1">
      <alignment/>
      <protection locked="0"/>
    </xf>
    <xf numFmtId="0" fontId="13" fillId="33" borderId="50" xfId="57" applyFont="1" applyFill="1" applyBorder="1">
      <alignment/>
      <protection locked="0"/>
    </xf>
    <xf numFmtId="180" fontId="13" fillId="0" borderId="51" xfId="57" applyNumberFormat="1" applyFont="1" applyBorder="1" applyAlignment="1">
      <alignment horizontal="center" vertical="center"/>
      <protection locked="0"/>
    </xf>
    <xf numFmtId="181" fontId="13" fillId="0" borderId="51" xfId="57" applyNumberFormat="1" applyFont="1" applyBorder="1" applyAlignment="1">
      <alignment horizontal="center" vertical="center"/>
      <protection locked="0"/>
    </xf>
    <xf numFmtId="180" fontId="13" fillId="0" borderId="52" xfId="57" applyNumberFormat="1" applyFont="1" applyBorder="1" applyAlignment="1">
      <alignment horizontal="center" vertical="center"/>
      <protection locked="0"/>
    </xf>
    <xf numFmtId="181" fontId="13" fillId="0" borderId="52" xfId="57" applyNumberFormat="1" applyFont="1" applyBorder="1" applyAlignment="1">
      <alignment horizontal="center" vertical="center"/>
      <protection locked="0"/>
    </xf>
    <xf numFmtId="0" fontId="13" fillId="0" borderId="52" xfId="57" applyFont="1" applyBorder="1" applyAlignment="1">
      <alignment horizontal="center"/>
      <protection locked="0"/>
    </xf>
    <xf numFmtId="181" fontId="10" fillId="0" borderId="45" xfId="57" applyNumberFormat="1" applyFont="1" applyBorder="1" applyAlignment="1">
      <alignment horizontal="center" vertical="center"/>
      <protection locked="0"/>
    </xf>
    <xf numFmtId="0" fontId="14" fillId="0" borderId="45" xfId="57" applyFont="1" applyBorder="1" applyAlignment="1">
      <alignment/>
      <protection locked="0"/>
    </xf>
    <xf numFmtId="0" fontId="10" fillId="0" borderId="45" xfId="57" applyFont="1" applyBorder="1">
      <alignment/>
      <protection locked="0"/>
    </xf>
    <xf numFmtId="0" fontId="10" fillId="0" borderId="46" xfId="57" applyFont="1" applyBorder="1">
      <alignment/>
      <protection locked="0"/>
    </xf>
    <xf numFmtId="181" fontId="10" fillId="0" borderId="0" xfId="57" applyNumberFormat="1" applyFont="1" applyBorder="1" applyAlignment="1">
      <alignment horizontal="center" vertical="center"/>
      <protection locked="0"/>
    </xf>
    <xf numFmtId="0" fontId="14" fillId="0" borderId="0" xfId="57" applyFont="1" applyBorder="1" applyAlignment="1">
      <alignment/>
      <protection locked="0"/>
    </xf>
    <xf numFmtId="0" fontId="10" fillId="0" borderId="0" xfId="57" applyFont="1" applyBorder="1">
      <alignment/>
      <protection locked="0"/>
    </xf>
    <xf numFmtId="0" fontId="10" fillId="0" borderId="50" xfId="57" applyFont="1" applyBorder="1">
      <alignment/>
      <protection locked="0"/>
    </xf>
    <xf numFmtId="180" fontId="10" fillId="0" borderId="16" xfId="57" applyNumberFormat="1" applyFont="1" applyBorder="1" applyAlignment="1">
      <alignment horizontal="center" vertical="center"/>
      <protection locked="0"/>
    </xf>
    <xf numFmtId="181" fontId="10" fillId="0" borderId="16" xfId="57" applyNumberFormat="1" applyFont="1" applyBorder="1" applyAlignment="1">
      <alignment horizontal="center" vertical="center"/>
      <protection locked="0"/>
    </xf>
    <xf numFmtId="180" fontId="10" fillId="0" borderId="14" xfId="57" applyNumberFormat="1" applyFont="1" applyBorder="1" applyAlignment="1">
      <alignment horizontal="center" vertical="center"/>
      <protection locked="0"/>
    </xf>
    <xf numFmtId="181" fontId="10" fillId="0" borderId="14" xfId="57" applyNumberFormat="1" applyFont="1" applyBorder="1" applyAlignment="1">
      <alignment horizontal="center" vertical="center"/>
      <protection locked="0"/>
    </xf>
    <xf numFmtId="180" fontId="10" fillId="0" borderId="24" xfId="57" applyNumberFormat="1" applyFont="1" applyBorder="1" applyAlignment="1">
      <alignment horizontal="center" vertical="center"/>
      <protection locked="0"/>
    </xf>
    <xf numFmtId="181" fontId="10" fillId="0" borderId="24" xfId="57" applyNumberFormat="1" applyFont="1" applyBorder="1" applyAlignment="1">
      <alignment horizontal="center" vertical="center"/>
      <protection locked="0"/>
    </xf>
    <xf numFmtId="181" fontId="10" fillId="0" borderId="53" xfId="57" applyNumberFormat="1" applyFont="1" applyBorder="1" applyAlignment="1">
      <alignment horizontal="center" vertical="center"/>
      <protection locked="0"/>
    </xf>
    <xf numFmtId="181" fontId="10" fillId="0" borderId="54" xfId="57" applyNumberFormat="1" applyFont="1" applyBorder="1" applyAlignment="1">
      <alignment horizontal="center" vertical="center"/>
      <protection locked="0"/>
    </xf>
    <xf numFmtId="180" fontId="10" fillId="0" borderId="12" xfId="57" applyNumberFormat="1" applyFont="1" applyBorder="1" applyAlignment="1">
      <alignment horizontal="center" vertical="center"/>
      <protection locked="0"/>
    </xf>
    <xf numFmtId="181" fontId="10" fillId="0" borderId="12" xfId="57" applyNumberFormat="1" applyFont="1" applyBorder="1" applyAlignment="1">
      <alignment horizontal="center" vertical="center"/>
      <protection locked="0"/>
    </xf>
    <xf numFmtId="180" fontId="10" fillId="0" borderId="10" xfId="57" applyNumberFormat="1" applyFont="1" applyBorder="1" applyAlignment="1">
      <alignment horizontal="center" vertical="center"/>
      <protection locked="0"/>
    </xf>
    <xf numFmtId="181" fontId="10" fillId="0" borderId="55" xfId="57" applyNumberFormat="1" applyFont="1" applyBorder="1" applyAlignment="1">
      <alignment horizontal="center" vertical="center"/>
      <protection locked="0"/>
    </xf>
    <xf numFmtId="180" fontId="10" fillId="0" borderId="0" xfId="57" applyNumberFormat="1" applyFont="1" applyAlignment="1">
      <alignment horizontal="center" vertical="center"/>
      <protection locked="0"/>
    </xf>
    <xf numFmtId="181" fontId="10" fillId="0" borderId="0" xfId="57" applyNumberFormat="1" applyFont="1" applyAlignment="1">
      <alignment horizontal="center" vertical="center"/>
      <protection locked="0"/>
    </xf>
    <xf numFmtId="0" fontId="14" fillId="0" borderId="0" xfId="57" applyFont="1" applyAlignment="1">
      <alignment/>
      <protection locked="0"/>
    </xf>
    <xf numFmtId="181" fontId="13" fillId="0" borderId="45" xfId="57" applyNumberFormat="1" applyFont="1" applyBorder="1" applyAlignment="1">
      <alignment horizontal="center" vertical="center"/>
      <protection locked="0"/>
    </xf>
    <xf numFmtId="0" fontId="13" fillId="0" borderId="45" xfId="57" applyFont="1" applyBorder="1">
      <alignment/>
      <protection locked="0"/>
    </xf>
    <xf numFmtId="0" fontId="13" fillId="0" borderId="46" xfId="57" applyFont="1" applyBorder="1">
      <alignment/>
      <protection locked="0"/>
    </xf>
    <xf numFmtId="180" fontId="13" fillId="0" borderId="0" xfId="57" applyNumberFormat="1" applyFont="1" applyBorder="1" applyAlignment="1">
      <alignment horizontal="center" vertical="center"/>
      <protection locked="0"/>
    </xf>
    <xf numFmtId="181" fontId="13" fillId="0" borderId="0" xfId="57" applyNumberFormat="1" applyFont="1" applyBorder="1" applyAlignment="1">
      <alignment horizontal="center" vertical="center"/>
      <protection locked="0"/>
    </xf>
    <xf numFmtId="0" fontId="13" fillId="0" borderId="0" xfId="57" applyFont="1" applyBorder="1">
      <alignment/>
      <protection locked="0"/>
    </xf>
    <xf numFmtId="0" fontId="13" fillId="0" borderId="50" xfId="57" applyFont="1" applyBorder="1">
      <alignment/>
      <protection locked="0"/>
    </xf>
    <xf numFmtId="0" fontId="11" fillId="0" borderId="0" xfId="57" applyFont="1">
      <alignment/>
      <protection locked="0"/>
    </xf>
    <xf numFmtId="0" fontId="15" fillId="0" borderId="17" xfId="57" applyFont="1" applyFill="1" applyBorder="1" applyAlignment="1" applyProtection="1">
      <alignment horizontal="center" vertical="center"/>
      <protection/>
    </xf>
    <xf numFmtId="0" fontId="15" fillId="0" borderId="16" xfId="57" applyFont="1" applyFill="1" applyBorder="1" applyAlignment="1" applyProtection="1">
      <alignment horizontal="center" vertical="center"/>
      <protection/>
    </xf>
    <xf numFmtId="0" fontId="15" fillId="0" borderId="43" xfId="57" applyFont="1" applyFill="1" applyBorder="1" applyAlignment="1" applyProtection="1">
      <alignment horizontal="center" vertical="center"/>
      <protection/>
    </xf>
    <xf numFmtId="0" fontId="16" fillId="33" borderId="0" xfId="57" applyFont="1" applyFill="1" applyBorder="1" applyAlignment="1">
      <alignment horizontal="left"/>
      <protection locked="0"/>
    </xf>
    <xf numFmtId="0" fontId="15" fillId="0" borderId="25" xfId="57" applyFont="1" applyFill="1" applyBorder="1" applyAlignment="1" applyProtection="1">
      <alignment horizontal="center" vertical="center"/>
      <protection/>
    </xf>
    <xf numFmtId="0" fontId="15" fillId="0" borderId="24" xfId="57" applyFont="1" applyFill="1" applyBorder="1" applyAlignment="1" applyProtection="1">
      <alignment horizontal="center" vertical="center"/>
      <protection/>
    </xf>
    <xf numFmtId="0" fontId="15" fillId="0" borderId="23" xfId="57" applyFont="1" applyFill="1" applyBorder="1" applyAlignment="1" applyProtection="1">
      <alignment horizontal="center" vertical="center"/>
      <protection/>
    </xf>
    <xf numFmtId="0" fontId="17" fillId="33" borderId="0" xfId="57" applyFont="1" applyFill="1" applyBorder="1" applyAlignment="1">
      <alignment horizontal="right"/>
      <protection locked="0"/>
    </xf>
    <xf numFmtId="0" fontId="12" fillId="34" borderId="56" xfId="57" applyFont="1" applyFill="1" applyBorder="1" applyAlignment="1">
      <alignment horizontal="center"/>
      <protection locked="0"/>
    </xf>
    <xf numFmtId="0" fontId="17" fillId="33" borderId="57" xfId="57" applyFont="1" applyFill="1" applyBorder="1" applyAlignment="1">
      <alignment horizontal="right"/>
      <protection locked="0"/>
    </xf>
    <xf numFmtId="0" fontId="12" fillId="34" borderId="35" xfId="0" applyFont="1" applyFill="1" applyBorder="1" applyAlignment="1" applyProtection="1">
      <alignment vertical="top"/>
      <protection/>
    </xf>
    <xf numFmtId="0" fontId="12" fillId="34" borderId="44" xfId="0" applyFont="1" applyFill="1" applyBorder="1" applyAlignment="1" applyProtection="1">
      <alignment vertical="top"/>
      <protection/>
    </xf>
    <xf numFmtId="0" fontId="12" fillId="34" borderId="58" xfId="0" applyFont="1" applyFill="1" applyBorder="1" applyAlignment="1" applyProtection="1">
      <alignment vertical="top"/>
      <protection/>
    </xf>
    <xf numFmtId="0" fontId="12" fillId="34" borderId="59" xfId="0" applyFont="1" applyFill="1" applyBorder="1" applyAlignment="1" applyProtection="1">
      <alignment vertical="top"/>
      <protection/>
    </xf>
    <xf numFmtId="0" fontId="12" fillId="34" borderId="60" xfId="0" applyFont="1" applyFill="1" applyBorder="1" applyAlignment="1" applyProtection="1">
      <alignment vertical="top"/>
      <protection/>
    </xf>
    <xf numFmtId="0" fontId="12" fillId="34" borderId="58" xfId="0" applyFont="1" applyFill="1" applyBorder="1" applyAlignment="1" applyProtection="1">
      <alignment horizontal="center" vertical="top"/>
      <protection/>
    </xf>
    <xf numFmtId="0" fontId="12" fillId="34" borderId="59" xfId="0" applyFont="1" applyFill="1" applyBorder="1" applyAlignment="1" applyProtection="1">
      <alignment horizontal="center" vertical="top"/>
      <protection/>
    </xf>
    <xf numFmtId="0" fontId="12" fillId="34" borderId="60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2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12" fillId="34" borderId="61" xfId="0" applyFont="1" applyFill="1" applyBorder="1" applyAlignment="1" applyProtection="1">
      <alignment horizontal="center" vertical="top" wrapText="1"/>
      <protection/>
    </xf>
    <xf numFmtId="0" fontId="12" fillId="34" borderId="62" xfId="0" applyFont="1" applyFill="1" applyBorder="1" applyAlignment="1" applyProtection="1">
      <alignment horizontal="center" vertical="center"/>
      <protection/>
    </xf>
    <xf numFmtId="0" fontId="12" fillId="34" borderId="38" xfId="0" applyFont="1" applyFill="1" applyBorder="1" applyAlignment="1" applyProtection="1">
      <alignment horizontal="center" vertical="center"/>
      <protection/>
    </xf>
    <xf numFmtId="0" fontId="13" fillId="34" borderId="21" xfId="57" applyFont="1" applyFill="1" applyBorder="1" applyAlignment="1">
      <alignment horizontal="center"/>
      <protection locked="0"/>
    </xf>
    <xf numFmtId="0" fontId="13" fillId="34" borderId="44" xfId="57" applyFont="1" applyFill="1" applyBorder="1" applyAlignment="1">
      <alignment horizont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63" xfId="0" applyFont="1" applyFill="1" applyBorder="1" applyAlignment="1" applyProtection="1">
      <alignment horizontal="left" vertical="top"/>
      <protection/>
    </xf>
    <xf numFmtId="0" fontId="12" fillId="34" borderId="64" xfId="0" applyFont="1" applyFill="1" applyBorder="1" applyAlignment="1" applyProtection="1">
      <alignment vertical="top"/>
      <protection/>
    </xf>
    <xf numFmtId="0" fontId="12" fillId="34" borderId="64" xfId="0" applyFont="1" applyFill="1" applyBorder="1" applyAlignment="1" applyProtection="1">
      <alignment horizontal="left" vertical="top"/>
      <protection/>
    </xf>
    <xf numFmtId="0" fontId="12" fillId="34" borderId="64" xfId="0" applyFont="1" applyFill="1" applyBorder="1" applyAlignment="1" applyProtection="1">
      <alignment horizontal="center" vertical="top"/>
      <protection/>
    </xf>
    <xf numFmtId="0" fontId="12" fillId="34" borderId="65" xfId="0" applyFont="1" applyFill="1" applyBorder="1" applyAlignment="1" applyProtection="1">
      <alignment horizontal="center" vertical="top"/>
      <protection/>
    </xf>
    <xf numFmtId="0" fontId="13" fillId="0" borderId="66" xfId="57" applyFont="1" applyBorder="1" applyAlignment="1" applyProtection="1">
      <alignment horizontal="center"/>
      <protection/>
    </xf>
    <xf numFmtId="0" fontId="13" fillId="0" borderId="52" xfId="57" applyFont="1" applyBorder="1" applyAlignment="1" applyProtection="1">
      <alignment horizontal="center"/>
      <protection/>
    </xf>
    <xf numFmtId="0" fontId="13" fillId="0" borderId="31" xfId="57" applyFont="1" applyBorder="1" applyAlignment="1" applyProtection="1">
      <alignment horizontal="center"/>
      <protection/>
    </xf>
    <xf numFmtId="0" fontId="13" fillId="0" borderId="67" xfId="57" applyFont="1" applyBorder="1" applyAlignment="1" applyProtection="1">
      <alignment horizontal="center"/>
      <protection/>
    </xf>
    <xf numFmtId="0" fontId="13" fillId="0" borderId="68" xfId="57" applyFont="1" applyBorder="1" applyAlignment="1" applyProtection="1">
      <alignment horizontal="center"/>
      <protection/>
    </xf>
    <xf numFmtId="0" fontId="13" fillId="0" borderId="50" xfId="57" applyFont="1" applyBorder="1" applyAlignment="1" applyProtection="1">
      <alignment horizontal="center"/>
      <protection/>
    </xf>
    <xf numFmtId="0" fontId="10" fillId="0" borderId="63" xfId="57" applyFont="1" applyBorder="1" applyAlignment="1" applyProtection="1">
      <alignment horizontal="center"/>
      <protection/>
    </xf>
    <xf numFmtId="0" fontId="10" fillId="0" borderId="69" xfId="57" applyFont="1" applyBorder="1" applyAlignment="1" applyProtection="1">
      <alignment horizontal="center"/>
      <protection/>
    </xf>
    <xf numFmtId="0" fontId="10" fillId="0" borderId="50" xfId="57" applyFont="1" applyBorder="1" applyAlignment="1" applyProtection="1">
      <alignment horizontal="center"/>
      <protection/>
    </xf>
    <xf numFmtId="0" fontId="10" fillId="0" borderId="54" xfId="57" applyFont="1" applyBorder="1" applyAlignment="1" applyProtection="1">
      <alignment horizontal="center"/>
      <protection/>
    </xf>
    <xf numFmtId="0" fontId="10" fillId="0" borderId="46" xfId="57" applyFont="1" applyBorder="1" applyAlignment="1" applyProtection="1">
      <alignment horizontal="center"/>
      <protection/>
    </xf>
    <xf numFmtId="0" fontId="10" fillId="0" borderId="53" xfId="57" applyFont="1" applyBorder="1" applyAlignment="1" applyProtection="1">
      <alignment horizontal="center"/>
      <protection/>
    </xf>
    <xf numFmtId="0" fontId="10" fillId="0" borderId="51" xfId="57" applyFont="1" applyBorder="1" applyAlignment="1" applyProtection="1">
      <alignment horizontal="center"/>
      <protection/>
    </xf>
    <xf numFmtId="0" fontId="10" fillId="0" borderId="70" xfId="57" applyFont="1" applyBorder="1" applyAlignment="1" applyProtection="1">
      <alignment horizontal="center"/>
      <protection/>
    </xf>
    <xf numFmtId="0" fontId="10" fillId="0" borderId="71" xfId="57" applyFont="1" applyBorder="1" applyAlignment="1" applyProtection="1">
      <alignment horizontal="center"/>
      <protection/>
    </xf>
    <xf numFmtId="0" fontId="10" fillId="0" borderId="66" xfId="57" applyFont="1" applyBorder="1" applyAlignment="1" applyProtection="1">
      <alignment horizontal="center"/>
      <protection/>
    </xf>
    <xf numFmtId="0" fontId="10" fillId="0" borderId="67" xfId="57" applyFont="1" applyBorder="1" applyAlignment="1" applyProtection="1">
      <alignment horizontal="center"/>
      <protection/>
    </xf>
    <xf numFmtId="0" fontId="10" fillId="0" borderId="61" xfId="57" applyFont="1" applyBorder="1" applyAlignment="1" applyProtection="1">
      <alignment horizontal="center"/>
      <protection/>
    </xf>
    <xf numFmtId="0" fontId="19" fillId="34" borderId="72" xfId="57" applyFont="1" applyFill="1" applyBorder="1" applyProtection="1">
      <alignment/>
      <protection/>
    </xf>
    <xf numFmtId="0" fontId="10" fillId="34" borderId="73" xfId="57" applyFont="1" applyFill="1" applyBorder="1" applyProtection="1">
      <alignment/>
      <protection/>
    </xf>
    <xf numFmtId="0" fontId="20" fillId="34" borderId="32" xfId="57" applyFont="1" applyFill="1" applyBorder="1" applyAlignment="1" applyProtection="1">
      <alignment horizontal="center"/>
      <protection/>
    </xf>
    <xf numFmtId="0" fontId="13" fillId="0" borderId="16" xfId="57" applyFont="1" applyBorder="1" applyAlignment="1" applyProtection="1">
      <alignment vertical="center"/>
      <protection/>
    </xf>
    <xf numFmtId="0" fontId="10" fillId="0" borderId="14" xfId="57" applyFont="1" applyBorder="1" applyAlignment="1" applyProtection="1">
      <alignment vertical="center"/>
      <protection/>
    </xf>
    <xf numFmtId="0" fontId="17" fillId="0" borderId="62" xfId="57" applyFont="1" applyBorder="1" applyAlignment="1" applyProtection="1">
      <alignment vertical="center"/>
      <protection/>
    </xf>
    <xf numFmtId="180" fontId="10" fillId="0" borderId="0" xfId="57" applyNumberFormat="1" applyFont="1" applyBorder="1" applyAlignment="1">
      <alignment horizontal="right" vertical="center"/>
      <protection locked="0"/>
    </xf>
    <xf numFmtId="180" fontId="10" fillId="0" borderId="45" xfId="57" applyNumberFormat="1" applyFont="1" applyBorder="1" applyAlignment="1">
      <alignment horizontal="right" vertical="center"/>
      <protection locked="0"/>
    </xf>
    <xf numFmtId="180" fontId="14" fillId="0" borderId="45" xfId="57" applyNumberFormat="1" applyFont="1" applyBorder="1" applyAlignment="1">
      <alignment horizontal="right" vertical="center"/>
      <protection locked="0"/>
    </xf>
    <xf numFmtId="180" fontId="10" fillId="0" borderId="12" xfId="57" applyNumberFormat="1" applyFont="1" applyBorder="1" applyAlignment="1" applyProtection="1">
      <alignment horizontal="center" vertical="center"/>
      <protection locked="0"/>
    </xf>
    <xf numFmtId="180" fontId="10" fillId="0" borderId="14" xfId="57" applyNumberFormat="1" applyFont="1" applyBorder="1" applyAlignment="1" applyProtection="1">
      <alignment horizontal="center" vertical="center"/>
      <protection locked="0"/>
    </xf>
    <xf numFmtId="180" fontId="10" fillId="0" borderId="16" xfId="57" applyNumberFormat="1" applyFont="1" applyBorder="1" applyAlignment="1" applyProtection="1">
      <alignment horizontal="center" vertical="center"/>
      <protection locked="0"/>
    </xf>
    <xf numFmtId="180" fontId="10" fillId="0" borderId="24" xfId="57" applyNumberFormat="1" applyFont="1" applyBorder="1" applyAlignment="1" applyProtection="1">
      <alignment horizontal="center" vertical="center"/>
      <protection locked="0"/>
    </xf>
    <xf numFmtId="0" fontId="13" fillId="0" borderId="51" xfId="57" applyFont="1" applyBorder="1" applyAlignment="1" applyProtection="1">
      <alignment horizontal="center" vertical="center"/>
      <protection/>
    </xf>
    <xf numFmtId="0" fontId="13" fillId="0" borderId="26" xfId="57" applyFont="1" applyBorder="1" applyAlignment="1" applyProtection="1">
      <alignment horizontal="center" vertical="center"/>
      <protection/>
    </xf>
    <xf numFmtId="0" fontId="13" fillId="34" borderId="42" xfId="57" applyFont="1" applyFill="1" applyBorder="1" applyAlignment="1" applyProtection="1">
      <alignment horizontal="center"/>
      <protection/>
    </xf>
    <xf numFmtId="0" fontId="13" fillId="34" borderId="13" xfId="57" applyFont="1" applyFill="1" applyBorder="1" applyAlignment="1" applyProtection="1">
      <alignment horizontal="center"/>
      <protection/>
    </xf>
    <xf numFmtId="1" fontId="8" fillId="0" borderId="38" xfId="0" applyNumberFormat="1" applyFont="1" applyFill="1" applyBorder="1" applyAlignment="1" applyProtection="1">
      <alignment/>
      <protection/>
    </xf>
    <xf numFmtId="1" fontId="8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8" fillId="0" borderId="51" xfId="0" applyFont="1" applyFill="1" applyBorder="1" applyAlignment="1" applyProtection="1">
      <alignment/>
      <protection/>
    </xf>
    <xf numFmtId="0" fontId="8" fillId="0" borderId="54" xfId="0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/>
      <protection/>
    </xf>
    <xf numFmtId="0" fontId="8" fillId="0" borderId="53" xfId="0" applyFont="1" applyFill="1" applyBorder="1" applyAlignment="1" applyProtection="1">
      <alignment/>
      <protection/>
    </xf>
    <xf numFmtId="0" fontId="8" fillId="0" borderId="73" xfId="0" applyFont="1" applyFill="1" applyBorder="1" applyAlignment="1" applyProtection="1">
      <alignment/>
      <protection/>
    </xf>
    <xf numFmtId="0" fontId="8" fillId="0" borderId="70" xfId="0" applyFont="1" applyFill="1" applyBorder="1" applyAlignment="1" applyProtection="1">
      <alignment/>
      <protection/>
    </xf>
    <xf numFmtId="0" fontId="8" fillId="0" borderId="71" xfId="0" applyFont="1" applyFill="1" applyBorder="1" applyAlignment="1" applyProtection="1">
      <alignment/>
      <protection/>
    </xf>
    <xf numFmtId="0" fontId="8" fillId="0" borderId="74" xfId="0" applyFont="1" applyFill="1" applyBorder="1" applyAlignment="1" applyProtection="1">
      <alignment/>
      <protection/>
    </xf>
    <xf numFmtId="0" fontId="8" fillId="0" borderId="69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1" fontId="8" fillId="0" borderId="12" xfId="0" applyNumberFormat="1" applyFont="1" applyFill="1" applyBorder="1" applyAlignment="1" applyProtection="1">
      <alignment horizontal="center"/>
      <protection/>
    </xf>
    <xf numFmtId="1" fontId="8" fillId="0" borderId="24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/>
      <protection/>
    </xf>
    <xf numFmtId="1" fontId="8" fillId="0" borderId="62" xfId="0" applyNumberFormat="1" applyFont="1" applyFill="1" applyBorder="1" applyAlignment="1" applyProtection="1">
      <alignment horizontal="center"/>
      <protection/>
    </xf>
    <xf numFmtId="1" fontId="8" fillId="0" borderId="16" xfId="0" applyNumberFormat="1" applyFont="1" applyFill="1" applyBorder="1" applyAlignment="1" applyProtection="1">
      <alignment horizontal="center"/>
      <protection/>
    </xf>
    <xf numFmtId="1" fontId="8" fillId="0" borderId="32" xfId="0" applyNumberFormat="1" applyFont="1" applyFill="1" applyBorder="1" applyAlignment="1" applyProtection="1">
      <alignment horizontal="center"/>
      <protection/>
    </xf>
    <xf numFmtId="1" fontId="8" fillId="0" borderId="51" xfId="0" applyNumberFormat="1" applyFont="1" applyFill="1" applyBorder="1" applyAlignment="1" applyProtection="1">
      <alignment horizontal="center"/>
      <protection/>
    </xf>
    <xf numFmtId="1" fontId="8" fillId="0" borderId="54" xfId="0" applyNumberFormat="1" applyFont="1" applyFill="1" applyBorder="1" applyAlignment="1" applyProtection="1">
      <alignment horizontal="center"/>
      <protection/>
    </xf>
    <xf numFmtId="0" fontId="13" fillId="34" borderId="44" xfId="57" applyFont="1" applyFill="1" applyBorder="1" applyAlignment="1">
      <alignment horizontal="center" wrapText="1"/>
      <protection locked="0"/>
    </xf>
    <xf numFmtId="0" fontId="13" fillId="0" borderId="52" xfId="57" applyFont="1" applyBorder="1" applyAlignment="1" applyProtection="1">
      <alignment horizontal="center" wrapText="1"/>
      <protection/>
    </xf>
    <xf numFmtId="0" fontId="13" fillId="0" borderId="0" xfId="57" applyFont="1" applyBorder="1" applyAlignment="1">
      <alignment wrapText="1"/>
      <protection locked="0"/>
    </xf>
    <xf numFmtId="0" fontId="13" fillId="0" borderId="45" xfId="57" applyFont="1" applyBorder="1" applyAlignment="1">
      <alignment wrapText="1"/>
      <protection locked="0"/>
    </xf>
    <xf numFmtId="0" fontId="10" fillId="0" borderId="0" xfId="57" applyFont="1" applyAlignment="1">
      <alignment wrapText="1"/>
      <protection locked="0"/>
    </xf>
    <xf numFmtId="0" fontId="10" fillId="0" borderId="0" xfId="57" applyFont="1" applyBorder="1" applyAlignment="1">
      <alignment wrapText="1"/>
      <protection locked="0"/>
    </xf>
    <xf numFmtId="0" fontId="10" fillId="0" borderId="45" xfId="57" applyFont="1" applyBorder="1" applyAlignment="1">
      <alignment wrapText="1"/>
      <protection locked="0"/>
    </xf>
    <xf numFmtId="0" fontId="10" fillId="0" borderId="0" xfId="57" applyFont="1" applyBorder="1" applyAlignment="1">
      <alignment horizontal="center" wrapText="1"/>
      <protection locked="0"/>
    </xf>
    <xf numFmtId="0" fontId="13" fillId="33" borderId="0" xfId="57" applyFont="1" applyFill="1" applyBorder="1" applyAlignment="1">
      <alignment horizontal="center" wrapText="1"/>
      <protection locked="0"/>
    </xf>
    <xf numFmtId="0" fontId="13" fillId="33" borderId="45" xfId="57" applyFont="1" applyFill="1" applyBorder="1" applyAlignment="1">
      <alignment horizontal="center" wrapText="1"/>
      <protection locked="0"/>
    </xf>
    <xf numFmtId="0" fontId="13" fillId="0" borderId="14" xfId="57" applyFont="1" applyBorder="1" applyAlignment="1" applyProtection="1">
      <alignment vertical="center"/>
      <protection/>
    </xf>
    <xf numFmtId="0" fontId="13" fillId="0" borderId="15" xfId="57" applyFont="1" applyBorder="1" applyAlignment="1" applyProtection="1">
      <alignment vertical="center"/>
      <protection/>
    </xf>
    <xf numFmtId="0" fontId="10" fillId="0" borderId="75" xfId="57" applyFont="1" applyBorder="1" applyAlignment="1" applyProtection="1">
      <alignment horizontal="center" vertical="center"/>
      <protection/>
    </xf>
    <xf numFmtId="0" fontId="10" fillId="35" borderId="75" xfId="57" applyFont="1" applyFill="1" applyBorder="1" applyAlignment="1" applyProtection="1">
      <alignment horizontal="center" vertical="center"/>
      <protection/>
    </xf>
    <xf numFmtId="0" fontId="10" fillId="0" borderId="41" xfId="57" applyFont="1" applyBorder="1" applyAlignment="1" applyProtection="1">
      <alignment horizontal="center" vertical="center"/>
      <protection/>
    </xf>
    <xf numFmtId="0" fontId="10" fillId="35" borderId="41" xfId="57" applyFont="1" applyFill="1" applyBorder="1" applyAlignment="1" applyProtection="1">
      <alignment horizontal="center" vertical="center"/>
      <protection/>
    </xf>
    <xf numFmtId="0" fontId="10" fillId="0" borderId="62" xfId="57" applyFont="1" applyBorder="1" applyAlignment="1" applyProtection="1">
      <alignment vertical="center"/>
      <protection/>
    </xf>
    <xf numFmtId="0" fontId="10" fillId="0" borderId="21" xfId="57" applyFont="1" applyBorder="1" applyAlignment="1" applyProtection="1">
      <alignment horizontal="center"/>
      <protection/>
    </xf>
    <xf numFmtId="0" fontId="10" fillId="0" borderId="55" xfId="57" applyFont="1" applyBorder="1" applyAlignment="1" applyProtection="1">
      <alignment horizontal="center" wrapText="1"/>
      <protection/>
    </xf>
    <xf numFmtId="0" fontId="10" fillId="0" borderId="55" xfId="57" applyFont="1" applyBorder="1" applyAlignment="1" applyProtection="1">
      <alignment horizontal="center"/>
      <protection/>
    </xf>
    <xf numFmtId="0" fontId="13" fillId="0" borderId="23" xfId="57" applyFont="1" applyBorder="1" applyAlignment="1" applyProtection="1">
      <alignment horizontal="center"/>
      <protection/>
    </xf>
    <xf numFmtId="0" fontId="13" fillId="0" borderId="51" xfId="57" applyFont="1" applyBorder="1" applyAlignment="1" applyProtection="1">
      <alignment horizontal="center" wrapText="1"/>
      <protection/>
    </xf>
    <xf numFmtId="0" fontId="13" fillId="0" borderId="74" xfId="57" applyFont="1" applyBorder="1" applyProtection="1">
      <alignment/>
      <protection/>
    </xf>
    <xf numFmtId="0" fontId="12" fillId="34" borderId="58" xfId="0" applyFont="1" applyFill="1" applyBorder="1" applyAlignment="1" applyProtection="1">
      <alignment horizontal="left" vertical="top"/>
      <protection/>
    </xf>
    <xf numFmtId="0" fontId="12" fillId="34" borderId="59" xfId="0" applyFont="1" applyFill="1" applyBorder="1" applyAlignment="1" applyProtection="1">
      <alignment horizontal="left" vertical="top"/>
      <protection/>
    </xf>
    <xf numFmtId="0" fontId="12" fillId="34" borderId="60" xfId="0" applyFont="1" applyFill="1" applyBorder="1" applyAlignment="1" applyProtection="1">
      <alignment horizontal="left" vertical="top"/>
      <protection/>
    </xf>
    <xf numFmtId="0" fontId="12" fillId="34" borderId="44" xfId="0" applyFont="1" applyFill="1" applyBorder="1" applyAlignment="1" applyProtection="1">
      <alignment horizontal="left" vertical="top"/>
      <protection/>
    </xf>
    <xf numFmtId="0" fontId="21" fillId="0" borderId="0" xfId="0" applyFont="1" applyFill="1" applyAlignment="1">
      <alignment vertical="top"/>
    </xf>
    <xf numFmtId="0" fontId="10" fillId="0" borderId="76" xfId="0" applyFont="1" applyFill="1" applyBorder="1" applyAlignment="1" applyProtection="1">
      <alignment horizontal="left" vertical="center"/>
      <protection locked="0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/>
      <protection locked="0"/>
    </xf>
    <xf numFmtId="0" fontId="10" fillId="0" borderId="77" xfId="0" applyFont="1" applyFill="1" applyBorder="1" applyAlignment="1" applyProtection="1">
      <alignment horizontal="left" vertical="center"/>
      <protection locked="0"/>
    </xf>
    <xf numFmtId="0" fontId="10" fillId="0" borderId="78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vertical="top"/>
    </xf>
    <xf numFmtId="0" fontId="10" fillId="0" borderId="70" xfId="0" applyFont="1" applyFill="1" applyBorder="1" applyAlignment="1" applyProtection="1">
      <alignment horizontal="left" vertical="center"/>
      <protection locked="0"/>
    </xf>
    <xf numFmtId="0" fontId="10" fillId="0" borderId="59" xfId="0" applyFont="1" applyFill="1" applyBorder="1" applyAlignment="1" applyProtection="1">
      <alignment horizontal="left" vertical="center"/>
      <protection locked="0"/>
    </xf>
    <xf numFmtId="0" fontId="10" fillId="0" borderId="59" xfId="0" applyFont="1" applyBorder="1" applyAlignment="1" applyProtection="1">
      <alignment horizontal="left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0" fillId="0" borderId="71" xfId="0" applyFont="1" applyFill="1" applyBorder="1" applyAlignment="1" applyProtection="1">
      <alignment horizontal="left" vertical="center"/>
      <protection locked="0"/>
    </xf>
    <xf numFmtId="0" fontId="10" fillId="0" borderId="60" xfId="0" applyFont="1" applyFill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39" xfId="0" applyFont="1" applyFill="1" applyBorder="1" applyAlignment="1" applyProtection="1">
      <alignment horizontal="left" vertical="center"/>
      <protection locked="0"/>
    </xf>
    <xf numFmtId="0" fontId="12" fillId="34" borderId="35" xfId="0" applyNumberFormat="1" applyFont="1" applyFill="1" applyBorder="1" applyAlignment="1" applyProtection="1">
      <alignment vertical="top"/>
      <protection/>
    </xf>
    <xf numFmtId="0" fontId="10" fillId="0" borderId="78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10" fillId="0" borderId="79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59" xfId="0" applyFont="1" applyFill="1" applyBorder="1" applyAlignment="1" applyProtection="1">
      <alignment horizontal="left" vertical="center"/>
      <protection locked="0"/>
    </xf>
    <xf numFmtId="181" fontId="10" fillId="0" borderId="12" xfId="57" applyNumberFormat="1" applyFont="1" applyBorder="1" applyAlignment="1">
      <alignment horizontal="center" vertical="center"/>
      <protection locked="0"/>
    </xf>
    <xf numFmtId="181" fontId="10" fillId="0" borderId="14" xfId="57" applyNumberFormat="1" applyFont="1" applyBorder="1" applyAlignment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8" fillId="0" borderId="29" xfId="58" applyFont="1" applyFill="1" applyBorder="1" applyAlignment="1" applyProtection="1">
      <alignment horizontal="center" vertical="center"/>
      <protection locked="0"/>
    </xf>
    <xf numFmtId="0" fontId="18" fillId="0" borderId="78" xfId="58" applyFont="1" applyFill="1" applyBorder="1" applyAlignment="1" applyProtection="1">
      <alignment horizontal="center" vertical="center"/>
      <protection locked="0"/>
    </xf>
    <xf numFmtId="0" fontId="18" fillId="0" borderId="58" xfId="58" applyFont="1" applyFill="1" applyBorder="1" applyAlignment="1" applyProtection="1">
      <alignment horizontal="center" vertical="center"/>
      <protection locked="0"/>
    </xf>
    <xf numFmtId="0" fontId="18" fillId="0" borderId="59" xfId="58" applyFont="1" applyFill="1" applyBorder="1" applyAlignment="1" applyProtection="1">
      <alignment horizontal="center" vertical="center"/>
      <protection locked="0"/>
    </xf>
    <xf numFmtId="0" fontId="18" fillId="0" borderId="39" xfId="58" applyFont="1" applyFill="1" applyBorder="1" applyAlignment="1" applyProtection="1">
      <alignment horizontal="center" vertical="center"/>
      <protection locked="0"/>
    </xf>
    <xf numFmtId="0" fontId="18" fillId="0" borderId="60" xfId="58" applyFont="1" applyFill="1" applyBorder="1" applyAlignment="1" applyProtection="1">
      <alignment horizontal="center" vertical="center"/>
      <protection locked="0"/>
    </xf>
    <xf numFmtId="0" fontId="18" fillId="0" borderId="26" xfId="58" applyFont="1" applyFill="1" applyBorder="1" applyAlignment="1" applyProtection="1">
      <alignment horizontal="center" vertical="center"/>
      <protection locked="0"/>
    </xf>
    <xf numFmtId="0" fontId="18" fillId="0" borderId="29" xfId="58" applyFont="1" applyFill="1" applyBorder="1" applyAlignment="1" applyProtection="1">
      <alignment horizontal="center" vertical="center"/>
      <protection locked="0"/>
    </xf>
    <xf numFmtId="0" fontId="18" fillId="0" borderId="78" xfId="58" applyFont="1" applyFill="1" applyBorder="1" applyAlignment="1" applyProtection="1">
      <alignment horizontal="center" vertical="center"/>
      <protection locked="0"/>
    </xf>
    <xf numFmtId="0" fontId="18" fillId="0" borderId="58" xfId="58" applyFont="1" applyFill="1" applyBorder="1" applyAlignment="1" applyProtection="1">
      <alignment horizontal="center" vertical="center"/>
      <protection locked="0"/>
    </xf>
    <xf numFmtId="0" fontId="18" fillId="0" borderId="59" xfId="58" applyFont="1" applyFill="1" applyBorder="1" applyAlignment="1" applyProtection="1">
      <alignment horizontal="center" vertical="center"/>
      <protection locked="0"/>
    </xf>
    <xf numFmtId="0" fontId="18" fillId="0" borderId="39" xfId="58" applyFont="1" applyFill="1" applyBorder="1" applyAlignment="1" applyProtection="1">
      <alignment horizontal="center" vertical="center"/>
      <protection locked="0"/>
    </xf>
    <xf numFmtId="0" fontId="18" fillId="0" borderId="60" xfId="58" applyFont="1" applyFill="1" applyBorder="1" applyAlignment="1" applyProtection="1">
      <alignment horizontal="center" vertical="center"/>
      <protection locked="0"/>
    </xf>
    <xf numFmtId="0" fontId="18" fillId="0" borderId="26" xfId="58" applyFont="1" applyFill="1" applyBorder="1" applyAlignment="1" applyProtection="1">
      <alignment horizontal="center" vertical="center"/>
      <protection locked="0"/>
    </xf>
    <xf numFmtId="0" fontId="18" fillId="0" borderId="29" xfId="58" applyFont="1" applyFill="1" applyBorder="1" applyAlignment="1" applyProtection="1">
      <alignment horizontal="center" vertical="center"/>
      <protection locked="0"/>
    </xf>
    <xf numFmtId="0" fontId="18" fillId="0" borderId="78" xfId="58" applyFont="1" applyFill="1" applyBorder="1" applyAlignment="1" applyProtection="1">
      <alignment horizontal="center" vertical="center"/>
      <protection locked="0"/>
    </xf>
    <xf numFmtId="0" fontId="18" fillId="0" borderId="59" xfId="58" applyFont="1" applyFill="1" applyBorder="1" applyAlignment="1" applyProtection="1">
      <alignment horizontal="center" vertical="center"/>
      <protection locked="0"/>
    </xf>
    <xf numFmtId="0" fontId="18" fillId="0" borderId="39" xfId="58" applyFont="1" applyFill="1" applyBorder="1" applyAlignment="1" applyProtection="1">
      <alignment horizontal="center" vertical="center"/>
      <protection locked="0"/>
    </xf>
    <xf numFmtId="0" fontId="18" fillId="0" borderId="26" xfId="58" applyFont="1" applyFill="1" applyBorder="1" applyAlignment="1" applyProtection="1">
      <alignment horizontal="center" vertical="center"/>
      <protection locked="0"/>
    </xf>
    <xf numFmtId="0" fontId="18" fillId="0" borderId="29" xfId="58" applyFont="1" applyFill="1" applyBorder="1" applyAlignment="1" applyProtection="1">
      <alignment horizontal="center" vertical="center"/>
      <protection locked="0"/>
    </xf>
    <xf numFmtId="0" fontId="18" fillId="0" borderId="78" xfId="58" applyFont="1" applyFill="1" applyBorder="1" applyAlignment="1" applyProtection="1">
      <alignment horizontal="center" vertical="center"/>
      <protection locked="0"/>
    </xf>
    <xf numFmtId="0" fontId="18" fillId="0" borderId="58" xfId="58" applyFont="1" applyFill="1" applyBorder="1" applyAlignment="1" applyProtection="1">
      <alignment horizontal="center" vertical="center"/>
      <protection locked="0"/>
    </xf>
    <xf numFmtId="0" fontId="18" fillId="0" borderId="59" xfId="58" applyFont="1" applyFill="1" applyBorder="1" applyAlignment="1" applyProtection="1">
      <alignment horizontal="center" vertical="center"/>
      <protection locked="0"/>
    </xf>
    <xf numFmtId="0" fontId="18" fillId="0" borderId="39" xfId="58" applyFont="1" applyFill="1" applyBorder="1" applyAlignment="1" applyProtection="1">
      <alignment horizontal="center" vertical="center"/>
      <protection locked="0"/>
    </xf>
    <xf numFmtId="0" fontId="18" fillId="0" borderId="60" xfId="58" applyFont="1" applyFill="1" applyBorder="1" applyAlignment="1" applyProtection="1">
      <alignment horizontal="center" vertical="center"/>
      <protection locked="0"/>
    </xf>
    <xf numFmtId="0" fontId="18" fillId="0" borderId="26" xfId="58" applyFont="1" applyFill="1" applyBorder="1" applyAlignment="1" applyProtection="1">
      <alignment horizontal="center" vertical="center"/>
      <protection locked="0"/>
    </xf>
    <xf numFmtId="0" fontId="18" fillId="0" borderId="29" xfId="58" applyFont="1" applyFill="1" applyBorder="1" applyAlignment="1" applyProtection="1">
      <alignment horizontal="center" vertical="center"/>
      <protection locked="0"/>
    </xf>
    <xf numFmtId="0" fontId="18" fillId="0" borderId="78" xfId="58" applyFont="1" applyFill="1" applyBorder="1" applyAlignment="1" applyProtection="1">
      <alignment horizontal="center" vertical="center"/>
      <protection locked="0"/>
    </xf>
    <xf numFmtId="0" fontId="18" fillId="0" borderId="58" xfId="58" applyFont="1" applyFill="1" applyBorder="1" applyAlignment="1" applyProtection="1">
      <alignment horizontal="center" vertical="center"/>
      <protection locked="0"/>
    </xf>
    <xf numFmtId="0" fontId="18" fillId="0" borderId="59" xfId="58" applyFont="1" applyFill="1" applyBorder="1" applyAlignment="1" applyProtection="1">
      <alignment horizontal="center" vertical="center"/>
      <protection locked="0"/>
    </xf>
    <xf numFmtId="0" fontId="18" fillId="0" borderId="39" xfId="58" applyFont="1" applyFill="1" applyBorder="1" applyAlignment="1" applyProtection="1">
      <alignment horizontal="center" vertical="center"/>
      <protection locked="0"/>
    </xf>
    <xf numFmtId="0" fontId="18" fillId="0" borderId="60" xfId="58" applyFont="1" applyFill="1" applyBorder="1" applyAlignment="1" applyProtection="1">
      <alignment horizontal="center" vertical="center"/>
      <protection locked="0"/>
    </xf>
    <xf numFmtId="0" fontId="18" fillId="0" borderId="26" xfId="58" applyFont="1" applyFill="1" applyBorder="1" applyAlignment="1" applyProtection="1">
      <alignment horizontal="center" vertical="center"/>
      <protection locked="0"/>
    </xf>
    <xf numFmtId="0" fontId="18" fillId="0" borderId="78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12" fillId="34" borderId="40" xfId="0" applyFont="1" applyFill="1" applyBorder="1" applyAlignment="1" applyProtection="1">
      <alignment horizontal="center" vertical="top"/>
      <protection/>
    </xf>
    <xf numFmtId="0" fontId="12" fillId="34" borderId="36" xfId="0" applyFont="1" applyFill="1" applyBorder="1" applyAlignment="1" applyProtection="1">
      <alignment horizontal="center" vertical="top"/>
      <protection/>
    </xf>
    <xf numFmtId="0" fontId="12" fillId="34" borderId="80" xfId="0" applyFont="1" applyFill="1" applyBorder="1" applyAlignment="1" applyProtection="1">
      <alignment horizontal="left" vertical="top"/>
      <protection/>
    </xf>
    <xf numFmtId="0" fontId="12" fillId="34" borderId="40" xfId="0" applyFont="1" applyFill="1" applyBorder="1" applyAlignment="1" applyProtection="1">
      <alignment horizontal="left" vertical="top"/>
      <protection/>
    </xf>
    <xf numFmtId="0" fontId="12" fillId="34" borderId="36" xfId="0" applyFont="1" applyFill="1" applyBorder="1" applyAlignment="1" applyProtection="1">
      <alignment horizontal="left" vertical="top"/>
      <protection/>
    </xf>
    <xf numFmtId="0" fontId="12" fillId="34" borderId="18" xfId="0" applyFont="1" applyFill="1" applyBorder="1" applyAlignment="1" applyProtection="1">
      <alignment horizontal="center" vertical="top"/>
      <protection/>
    </xf>
    <xf numFmtId="0" fontId="12" fillId="34" borderId="81" xfId="0" applyFont="1" applyFill="1" applyBorder="1" applyAlignment="1" applyProtection="1">
      <alignment horizontal="center" vertical="top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40" xfId="0" applyFont="1" applyFill="1" applyBorder="1" applyAlignment="1" applyProtection="1">
      <alignment horizontal="center" vertical="top"/>
      <protection locked="0"/>
    </xf>
    <xf numFmtId="0" fontId="12" fillId="0" borderId="40" xfId="0" applyFont="1" applyFill="1" applyBorder="1" applyAlignment="1" applyProtection="1">
      <alignment horizontal="center" vertical="top"/>
      <protection locked="0"/>
    </xf>
    <xf numFmtId="0" fontId="12" fillId="34" borderId="64" xfId="0" applyFont="1" applyFill="1" applyBorder="1" applyAlignment="1" applyProtection="1">
      <alignment horizontal="center" vertical="top"/>
      <protection/>
    </xf>
    <xf numFmtId="0" fontId="14" fillId="0" borderId="82" xfId="57" applyFont="1" applyBorder="1" applyAlignment="1" applyProtection="1">
      <alignment horizontal="center"/>
      <protection/>
    </xf>
    <xf numFmtId="0" fontId="14" fillId="0" borderId="54" xfId="57" applyFont="1" applyBorder="1" applyAlignment="1" applyProtection="1">
      <alignment horizontal="center"/>
      <protection/>
    </xf>
    <xf numFmtId="0" fontId="14" fillId="0" borderId="83" xfId="57" applyFont="1" applyBorder="1" applyAlignment="1" applyProtection="1">
      <alignment horizontal="center"/>
      <protection/>
    </xf>
    <xf numFmtId="0" fontId="14" fillId="0" borderId="53" xfId="57" applyFont="1" applyBorder="1" applyAlignment="1" applyProtection="1">
      <alignment horizontal="center"/>
      <protection/>
    </xf>
    <xf numFmtId="0" fontId="14" fillId="0" borderId="84" xfId="57" applyFont="1" applyBorder="1" applyAlignment="1" applyProtection="1">
      <alignment horizontal="center"/>
      <protection/>
    </xf>
    <xf numFmtId="0" fontId="14" fillId="0" borderId="69" xfId="57" applyFont="1" applyBorder="1" applyAlignment="1" applyProtection="1">
      <alignment horizontal="center"/>
      <protection/>
    </xf>
    <xf numFmtId="0" fontId="14" fillId="0" borderId="80" xfId="57" applyFont="1" applyBorder="1" applyAlignment="1" applyProtection="1">
      <alignment horizontal="center"/>
      <protection/>
    </xf>
    <xf numFmtId="0" fontId="14" fillId="0" borderId="44" xfId="57" applyFont="1" applyBorder="1" applyAlignment="1" applyProtection="1">
      <alignment horizontal="center"/>
      <protection/>
    </xf>
    <xf numFmtId="0" fontId="24" fillId="34" borderId="40" xfId="57" applyFont="1" applyFill="1" applyBorder="1" applyAlignment="1">
      <alignment horizontal="center"/>
      <protection locked="0"/>
    </xf>
    <xf numFmtId="0" fontId="14" fillId="0" borderId="85" xfId="57" applyFont="1" applyBorder="1" applyAlignment="1" applyProtection="1">
      <alignment horizontal="center" vertical="center" wrapText="1"/>
      <protection/>
    </xf>
    <xf numFmtId="0" fontId="14" fillId="0" borderId="81" xfId="57" applyFont="1" applyBorder="1" applyAlignment="1" applyProtection="1">
      <alignment horizontal="center" vertical="center" wrapText="1"/>
      <protection/>
    </xf>
    <xf numFmtId="0" fontId="14" fillId="0" borderId="20" xfId="57" applyFont="1" applyBorder="1" applyAlignment="1" applyProtection="1">
      <alignment horizontal="center" vertical="center" wrapText="1"/>
      <protection/>
    </xf>
    <xf numFmtId="0" fontId="14" fillId="0" borderId="18" xfId="57" applyFont="1" applyBorder="1" applyAlignment="1" applyProtection="1">
      <alignment horizontal="center" vertical="center" wrapText="1"/>
      <protection/>
    </xf>
    <xf numFmtId="0" fontId="14" fillId="0" borderId="79" xfId="57" applyFont="1" applyBorder="1" applyAlignment="1" applyProtection="1">
      <alignment horizontal="center" vertical="center" wrapText="1"/>
      <protection/>
    </xf>
    <xf numFmtId="0" fontId="14" fillId="0" borderId="86" xfId="57" applyFont="1" applyBorder="1" applyAlignment="1" applyProtection="1">
      <alignment horizontal="center"/>
      <protection/>
    </xf>
    <xf numFmtId="0" fontId="14" fillId="0" borderId="87" xfId="57" applyFont="1" applyBorder="1" applyAlignment="1" applyProtection="1">
      <alignment horizontal="center"/>
      <protection/>
    </xf>
    <xf numFmtId="0" fontId="14" fillId="0" borderId="14" xfId="57" applyFont="1" applyBorder="1" applyAlignment="1" applyProtection="1">
      <alignment horizontal="center"/>
      <protection/>
    </xf>
    <xf numFmtId="0" fontId="13" fillId="0" borderId="32" xfId="57" applyFont="1" applyBorder="1" applyAlignment="1" applyProtection="1">
      <alignment horizontal="center" vertical="center"/>
      <protection/>
    </xf>
    <xf numFmtId="0" fontId="13" fillId="0" borderId="88" xfId="57" applyFont="1" applyBorder="1" applyAlignment="1" applyProtection="1">
      <alignment horizontal="center" vertical="center"/>
      <protection/>
    </xf>
    <xf numFmtId="0" fontId="13" fillId="0" borderId="24" xfId="57" applyFont="1" applyBorder="1" applyAlignment="1" applyProtection="1">
      <alignment horizontal="center" vertical="center"/>
      <protection/>
    </xf>
    <xf numFmtId="0" fontId="13" fillId="0" borderId="33" xfId="57" applyFont="1" applyBorder="1" applyAlignment="1" applyProtection="1">
      <alignment horizontal="center" vertical="center"/>
      <protection/>
    </xf>
    <xf numFmtId="0" fontId="13" fillId="0" borderId="89" xfId="57" applyFont="1" applyBorder="1" applyAlignment="1" applyProtection="1">
      <alignment horizontal="center" vertical="center"/>
      <protection/>
    </xf>
    <xf numFmtId="0" fontId="13" fillId="0" borderId="90" xfId="57" applyFont="1" applyBorder="1" applyAlignment="1" applyProtection="1">
      <alignment horizontal="center" vertical="center"/>
      <protection/>
    </xf>
    <xf numFmtId="180" fontId="13" fillId="0" borderId="32" xfId="57" applyNumberFormat="1" applyFont="1" applyBorder="1" applyAlignment="1">
      <alignment horizontal="center" vertical="center"/>
      <protection locked="0"/>
    </xf>
    <xf numFmtId="180" fontId="13" fillId="0" borderId="88" xfId="57" applyNumberFormat="1" applyFont="1" applyBorder="1" applyAlignment="1">
      <alignment horizontal="center" vertical="center"/>
      <protection locked="0"/>
    </xf>
    <xf numFmtId="180" fontId="13" fillId="0" borderId="91" xfId="57" applyNumberFormat="1" applyFont="1" applyBorder="1" applyAlignment="1">
      <alignment horizontal="center" vertical="center"/>
      <protection locked="0"/>
    </xf>
    <xf numFmtId="180" fontId="13" fillId="0" borderId="92" xfId="57" applyNumberFormat="1" applyFont="1" applyBorder="1" applyAlignment="1">
      <alignment horizontal="center" vertical="center"/>
      <protection locked="0"/>
    </xf>
    <xf numFmtId="180" fontId="13" fillId="0" borderId="24" xfId="57" applyNumberFormat="1" applyFont="1" applyBorder="1" applyAlignment="1">
      <alignment horizontal="center" vertical="center"/>
      <protection locked="0"/>
    </xf>
    <xf numFmtId="0" fontId="13" fillId="35" borderId="32" xfId="57" applyFont="1" applyFill="1" applyBorder="1" applyAlignment="1" applyProtection="1">
      <alignment horizontal="center" vertical="center"/>
      <protection/>
    </xf>
    <xf numFmtId="0" fontId="13" fillId="35" borderId="88" xfId="57" applyFont="1" applyFill="1" applyBorder="1" applyAlignment="1" applyProtection="1">
      <alignment horizontal="center" vertical="center"/>
      <protection/>
    </xf>
    <xf numFmtId="0" fontId="13" fillId="35" borderId="24" xfId="57" applyFont="1" applyFill="1" applyBorder="1" applyAlignment="1" applyProtection="1">
      <alignment horizontal="center" vertical="center"/>
      <protection/>
    </xf>
    <xf numFmtId="0" fontId="13" fillId="0" borderId="93" xfId="57" applyFont="1" applyBorder="1" applyAlignment="1" applyProtection="1">
      <alignment horizontal="center" vertical="center"/>
      <protection/>
    </xf>
    <xf numFmtId="0" fontId="13" fillId="0" borderId="65" xfId="57" applyFont="1" applyBorder="1" applyAlignment="1" applyProtection="1">
      <alignment horizontal="center" vertical="center"/>
      <protection/>
    </xf>
    <xf numFmtId="181" fontId="13" fillId="0" borderId="32" xfId="57" applyNumberFormat="1" applyFont="1" applyBorder="1" applyAlignment="1">
      <alignment horizontal="center" vertical="center"/>
      <protection locked="0"/>
    </xf>
    <xf numFmtId="181" fontId="13" fillId="0" borderId="88" xfId="57" applyNumberFormat="1" applyFont="1" applyBorder="1" applyAlignment="1">
      <alignment horizontal="center" vertical="center"/>
      <protection locked="0"/>
    </xf>
    <xf numFmtId="181" fontId="13" fillId="0" borderId="91" xfId="57" applyNumberFormat="1" applyFont="1" applyBorder="1" applyAlignment="1">
      <alignment horizontal="center" vertical="center"/>
      <protection locked="0"/>
    </xf>
    <xf numFmtId="181" fontId="13" fillId="0" borderId="32" xfId="57" applyNumberFormat="1" applyFont="1" applyBorder="1" applyAlignment="1">
      <alignment horizontal="center" vertical="center"/>
      <protection locked="0"/>
    </xf>
    <xf numFmtId="181" fontId="13" fillId="0" borderId="92" xfId="57" applyNumberFormat="1" applyFont="1" applyBorder="1" applyAlignment="1">
      <alignment horizontal="center" vertical="center"/>
      <protection locked="0"/>
    </xf>
    <xf numFmtId="181" fontId="13" fillId="0" borderId="24" xfId="57" applyNumberFormat="1" applyFont="1" applyBorder="1" applyAlignment="1">
      <alignment horizontal="center" vertical="center"/>
      <protection locked="0"/>
    </xf>
    <xf numFmtId="0" fontId="10" fillId="0" borderId="40" xfId="57" applyFont="1" applyBorder="1" applyAlignment="1" applyProtection="1">
      <alignment horizontal="center" vertical="center"/>
      <protection/>
    </xf>
    <xf numFmtId="0" fontId="10" fillId="0" borderId="36" xfId="57" applyFont="1" applyBorder="1" applyAlignment="1" applyProtection="1">
      <alignment horizontal="center" vertical="center"/>
      <protection/>
    </xf>
    <xf numFmtId="0" fontId="10" fillId="0" borderId="40" xfId="57" applyFont="1" applyBorder="1" applyAlignment="1">
      <alignment horizontal="center" vertical="center"/>
      <protection locked="0"/>
    </xf>
    <xf numFmtId="0" fontId="10" fillId="0" borderId="36" xfId="57" applyFont="1" applyBorder="1" applyAlignment="1">
      <alignment horizontal="center" vertical="center"/>
      <protection locked="0"/>
    </xf>
    <xf numFmtId="181" fontId="13" fillId="0" borderId="92" xfId="57" applyNumberFormat="1" applyFont="1" applyBorder="1" applyAlignment="1">
      <alignment horizontal="center" vertical="center"/>
      <protection locked="0"/>
    </xf>
    <xf numFmtId="0" fontId="14" fillId="0" borderId="49" xfId="57" applyFont="1" applyBorder="1" applyAlignment="1" applyProtection="1">
      <alignment horizontal="center"/>
      <protection/>
    </xf>
    <xf numFmtId="0" fontId="14" fillId="0" borderId="48" xfId="57" applyFont="1" applyBorder="1" applyAlignment="1" applyProtection="1">
      <alignment horizontal="center"/>
      <protection/>
    </xf>
    <xf numFmtId="0" fontId="14" fillId="0" borderId="94" xfId="57" applyFont="1" applyBorder="1" applyAlignment="1" applyProtection="1">
      <alignment horizontal="center"/>
      <protection/>
    </xf>
    <xf numFmtId="0" fontId="14" fillId="0" borderId="95" xfId="57" applyFont="1" applyBorder="1" applyAlignment="1" applyProtection="1">
      <alignment horizontal="center"/>
      <protection/>
    </xf>
    <xf numFmtId="0" fontId="13" fillId="0" borderId="32" xfId="57" applyFont="1" applyBorder="1" applyAlignment="1" applyProtection="1">
      <alignment horizontal="center" vertical="center" wrapText="1"/>
      <protection/>
    </xf>
    <xf numFmtId="0" fontId="13" fillId="0" borderId="88" xfId="57" applyFont="1" applyBorder="1" applyAlignment="1" applyProtection="1">
      <alignment horizontal="center" vertical="center" wrapText="1"/>
      <protection/>
    </xf>
    <xf numFmtId="0" fontId="13" fillId="0" borderId="91" xfId="57" applyFont="1" applyBorder="1" applyAlignment="1" applyProtection="1">
      <alignment horizontal="center" vertical="center" wrapText="1"/>
      <protection/>
    </xf>
    <xf numFmtId="0" fontId="13" fillId="0" borderId="91" xfId="57" applyFont="1" applyBorder="1" applyAlignment="1" applyProtection="1">
      <alignment horizontal="center" vertical="center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4" fillId="0" borderId="96" xfId="57" applyFont="1" applyBorder="1" applyAlignment="1" applyProtection="1">
      <alignment horizontal="center"/>
      <protection/>
    </xf>
    <xf numFmtId="0" fontId="14" fillId="0" borderId="51" xfId="57" applyFont="1" applyBorder="1" applyAlignment="1" applyProtection="1">
      <alignment horizontal="center"/>
      <protection/>
    </xf>
    <xf numFmtId="0" fontId="23" fillId="34" borderId="0" xfId="57" applyFont="1" applyFill="1" applyAlignment="1">
      <alignment horizontal="center" vertical="center"/>
      <protection locked="0"/>
    </xf>
    <xf numFmtId="0" fontId="23" fillId="34" borderId="45" xfId="57" applyFont="1" applyFill="1" applyBorder="1" applyAlignment="1">
      <alignment horizontal="center" vertical="center"/>
      <protection locked="0"/>
    </xf>
    <xf numFmtId="0" fontId="14" fillId="0" borderId="93" xfId="57" applyFont="1" applyBorder="1" applyAlignment="1" applyProtection="1">
      <alignment horizontal="center"/>
      <protection/>
    </xf>
    <xf numFmtId="0" fontId="14" fillId="0" borderId="52" xfId="57" applyFont="1" applyBorder="1" applyAlignment="1" applyProtection="1">
      <alignment horizontal="center"/>
      <protection/>
    </xf>
    <xf numFmtId="0" fontId="14" fillId="0" borderId="97" xfId="57" applyFont="1" applyBorder="1" applyAlignment="1" applyProtection="1">
      <alignment horizontal="center"/>
      <protection/>
    </xf>
    <xf numFmtId="0" fontId="13" fillId="0" borderId="93" xfId="57" applyFont="1" applyBorder="1" applyAlignment="1">
      <alignment horizontal="center" vertical="center"/>
      <protection locked="0"/>
    </xf>
    <xf numFmtId="0" fontId="13" fillId="0" borderId="65" xfId="57" applyFont="1" applyBorder="1" applyAlignment="1">
      <alignment horizontal="center" vertical="center"/>
      <protection locked="0"/>
    </xf>
    <xf numFmtId="0" fontId="13" fillId="0" borderId="93" xfId="57" applyFont="1" applyBorder="1" applyAlignment="1" applyProtection="1">
      <alignment horizontal="center"/>
      <protection/>
    </xf>
    <xf numFmtId="0" fontId="13" fillId="0" borderId="52" xfId="57" applyFont="1" applyBorder="1" applyAlignment="1" applyProtection="1">
      <alignment horizontal="center"/>
      <protection/>
    </xf>
    <xf numFmtId="0" fontId="24" fillId="34" borderId="0" xfId="57" applyFont="1" applyFill="1" applyBorder="1" applyAlignment="1">
      <alignment horizontal="center"/>
      <protection locked="0"/>
    </xf>
    <xf numFmtId="0" fontId="15" fillId="34" borderId="61" xfId="57" applyFont="1" applyFill="1" applyBorder="1" applyAlignment="1" applyProtection="1">
      <alignment horizontal="center" vertical="center"/>
      <protection/>
    </xf>
    <xf numFmtId="0" fontId="15" fillId="34" borderId="98" xfId="57" applyFont="1" applyFill="1" applyBorder="1" applyAlignment="1" applyProtection="1">
      <alignment horizontal="center" vertical="center"/>
      <protection/>
    </xf>
    <xf numFmtId="0" fontId="15" fillId="0" borderId="23" xfId="57" applyFont="1" applyFill="1" applyBorder="1" applyAlignment="1" applyProtection="1">
      <alignment horizontal="center" vertical="center" wrapText="1"/>
      <protection/>
    </xf>
    <xf numFmtId="0" fontId="15" fillId="0" borderId="96" xfId="57" applyFont="1" applyFill="1" applyBorder="1" applyAlignment="1" applyProtection="1">
      <alignment horizontal="center" vertical="center" wrapText="1"/>
      <protection/>
    </xf>
    <xf numFmtId="0" fontId="15" fillId="0" borderId="43" xfId="57" applyFont="1" applyFill="1" applyBorder="1" applyAlignment="1" applyProtection="1">
      <alignment horizontal="center" vertical="center" wrapText="1"/>
      <protection/>
    </xf>
    <xf numFmtId="0" fontId="15" fillId="0" borderId="83" xfId="57" applyFont="1" applyFill="1" applyBorder="1" applyAlignment="1" applyProtection="1">
      <alignment horizontal="center" vertical="center" wrapText="1"/>
      <protection/>
    </xf>
    <xf numFmtId="0" fontId="13" fillId="33" borderId="72" xfId="57" applyFont="1" applyFill="1" applyBorder="1" applyAlignment="1">
      <alignment horizontal="left" vertical="center" wrapText="1"/>
      <protection locked="0"/>
    </xf>
    <xf numFmtId="0" fontId="13" fillId="33" borderId="73" xfId="57" applyFont="1" applyFill="1" applyBorder="1" applyAlignment="1">
      <alignment horizontal="left" vertical="center" wrapText="1"/>
      <protection locked="0"/>
    </xf>
    <xf numFmtId="0" fontId="19" fillId="34" borderId="56" xfId="57" applyFont="1" applyFill="1" applyBorder="1" applyAlignment="1" applyProtection="1">
      <alignment horizontal="right"/>
      <protection/>
    </xf>
    <xf numFmtId="0" fontId="19" fillId="34" borderId="72" xfId="57" applyFont="1" applyFill="1" applyBorder="1" applyAlignment="1" applyProtection="1">
      <alignment horizontal="right"/>
      <protection/>
    </xf>
    <xf numFmtId="182" fontId="13" fillId="33" borderId="0" xfId="57" applyNumberFormat="1" applyFont="1" applyFill="1" applyBorder="1" applyAlignment="1">
      <alignment horizontal="center"/>
      <protection locked="0"/>
    </xf>
    <xf numFmtId="0" fontId="19" fillId="34" borderId="82" xfId="57" applyFont="1" applyFill="1" applyBorder="1" applyAlignment="1" applyProtection="1">
      <alignment horizontal="right"/>
      <protection/>
    </xf>
    <xf numFmtId="0" fontId="19" fillId="34" borderId="70" xfId="57" applyFont="1" applyFill="1" applyBorder="1" applyAlignment="1" applyProtection="1">
      <alignment horizontal="right"/>
      <protection/>
    </xf>
    <xf numFmtId="0" fontId="15" fillId="34" borderId="38" xfId="57" applyFont="1" applyFill="1" applyBorder="1" applyAlignment="1" applyProtection="1">
      <alignment horizontal="center" vertical="center"/>
      <protection/>
    </xf>
    <xf numFmtId="0" fontId="10" fillId="34" borderId="57" xfId="57" applyFont="1" applyFill="1" applyBorder="1" applyAlignment="1">
      <alignment horizontal="left"/>
      <protection locked="0"/>
    </xf>
    <xf numFmtId="0" fontId="10" fillId="34" borderId="0" xfId="57" applyFont="1" applyFill="1" applyBorder="1" applyAlignment="1">
      <alignment horizontal="left"/>
      <protection locked="0"/>
    </xf>
    <xf numFmtId="0" fontId="13" fillId="34" borderId="80" xfId="57" applyFont="1" applyFill="1" applyBorder="1" applyAlignment="1">
      <alignment horizontal="center"/>
      <protection locked="0"/>
    </xf>
    <xf numFmtId="0" fontId="13" fillId="34" borderId="44" xfId="57" applyFont="1" applyFill="1" applyBorder="1" applyAlignment="1">
      <alignment horizontal="center"/>
      <protection locked="0"/>
    </xf>
    <xf numFmtId="0" fontId="13" fillId="34" borderId="98" xfId="57" applyFont="1" applyFill="1" applyBorder="1" applyAlignment="1">
      <alignment horizontal="center" vertical="center"/>
      <protection locked="0"/>
    </xf>
    <xf numFmtId="0" fontId="13" fillId="34" borderId="41" xfId="57" applyFont="1" applyFill="1" applyBorder="1" applyAlignment="1">
      <alignment horizontal="center" vertical="center"/>
      <protection locked="0"/>
    </xf>
    <xf numFmtId="0" fontId="15" fillId="34" borderId="62" xfId="57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right"/>
      <protection/>
    </xf>
    <xf numFmtId="0" fontId="8" fillId="0" borderId="36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/>
      <protection/>
    </xf>
    <xf numFmtId="0" fontId="8" fillId="0" borderId="64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left"/>
      <protection/>
    </xf>
    <xf numFmtId="0" fontId="8" fillId="0" borderId="40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1" fontId="2" fillId="0" borderId="80" xfId="0" applyNumberFormat="1" applyFont="1" applyFill="1" applyBorder="1" applyAlignment="1" applyProtection="1">
      <alignment horizontal="center"/>
      <protection/>
    </xf>
    <xf numFmtId="1" fontId="2" fillId="0" borderId="36" xfId="0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294</xdr:row>
      <xdr:rowOff>28575</xdr:rowOff>
    </xdr:from>
    <xdr:to>
      <xdr:col>6</xdr:col>
      <xdr:colOff>0</xdr:colOff>
      <xdr:row>296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524375" y="57064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295</xdr:row>
      <xdr:rowOff>9525</xdr:rowOff>
    </xdr:from>
    <xdr:to>
      <xdr:col>9</xdr:col>
      <xdr:colOff>0</xdr:colOff>
      <xdr:row>295</xdr:row>
      <xdr:rowOff>9525</xdr:rowOff>
    </xdr:to>
    <xdr:sp>
      <xdr:nvSpPr>
        <xdr:cNvPr id="2" name="Line 2"/>
        <xdr:cNvSpPr>
          <a:spLocks/>
        </xdr:cNvSpPr>
      </xdr:nvSpPr>
      <xdr:spPr>
        <a:xfrm>
          <a:off x="4524375" y="572643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9525</xdr:rowOff>
    </xdr:from>
    <xdr:to>
      <xdr:col>8</xdr:col>
      <xdr:colOff>581025</xdr:colOff>
      <xdr:row>296</xdr:row>
      <xdr:rowOff>9525</xdr:rowOff>
    </xdr:to>
    <xdr:sp>
      <xdr:nvSpPr>
        <xdr:cNvPr id="3" name="Line 3"/>
        <xdr:cNvSpPr>
          <a:spLocks/>
        </xdr:cNvSpPr>
      </xdr:nvSpPr>
      <xdr:spPr>
        <a:xfrm>
          <a:off x="4524375" y="574643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293</xdr:row>
      <xdr:rowOff>200025</xdr:rowOff>
    </xdr:from>
    <xdr:to>
      <xdr:col>7</xdr:col>
      <xdr:colOff>0</xdr:colOff>
      <xdr:row>296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4905375" y="570261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294</xdr:row>
      <xdr:rowOff>9525</xdr:rowOff>
    </xdr:from>
    <xdr:to>
      <xdr:col>7</xdr:col>
      <xdr:colOff>581025</xdr:colOff>
      <xdr:row>297</xdr:row>
      <xdr:rowOff>0</xdr:rowOff>
    </xdr:to>
    <xdr:sp>
      <xdr:nvSpPr>
        <xdr:cNvPr id="5" name="Line 5"/>
        <xdr:cNvSpPr>
          <a:spLocks/>
        </xdr:cNvSpPr>
      </xdr:nvSpPr>
      <xdr:spPr>
        <a:xfrm>
          <a:off x="5486400" y="570452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294</xdr:row>
      <xdr:rowOff>28575</xdr:rowOff>
    </xdr:from>
    <xdr:to>
      <xdr:col>6</xdr:col>
      <xdr:colOff>0</xdr:colOff>
      <xdr:row>296</xdr:row>
      <xdr:rowOff>200025</xdr:rowOff>
    </xdr:to>
    <xdr:sp>
      <xdr:nvSpPr>
        <xdr:cNvPr id="6" name="Line 1"/>
        <xdr:cNvSpPr>
          <a:spLocks/>
        </xdr:cNvSpPr>
      </xdr:nvSpPr>
      <xdr:spPr>
        <a:xfrm>
          <a:off x="4524375" y="570642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295</xdr:row>
      <xdr:rowOff>9525</xdr:rowOff>
    </xdr:from>
    <xdr:to>
      <xdr:col>9</xdr:col>
      <xdr:colOff>0</xdr:colOff>
      <xdr:row>295</xdr:row>
      <xdr:rowOff>9525</xdr:rowOff>
    </xdr:to>
    <xdr:sp>
      <xdr:nvSpPr>
        <xdr:cNvPr id="7" name="Line 2"/>
        <xdr:cNvSpPr>
          <a:spLocks/>
        </xdr:cNvSpPr>
      </xdr:nvSpPr>
      <xdr:spPr>
        <a:xfrm>
          <a:off x="4524375" y="572643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296</xdr:row>
      <xdr:rowOff>9525</xdr:rowOff>
    </xdr:from>
    <xdr:to>
      <xdr:col>8</xdr:col>
      <xdr:colOff>561975</xdr:colOff>
      <xdr:row>296</xdr:row>
      <xdr:rowOff>9525</xdr:rowOff>
    </xdr:to>
    <xdr:sp>
      <xdr:nvSpPr>
        <xdr:cNvPr id="8" name="Line 3"/>
        <xdr:cNvSpPr>
          <a:spLocks/>
        </xdr:cNvSpPr>
      </xdr:nvSpPr>
      <xdr:spPr>
        <a:xfrm>
          <a:off x="4524375" y="574643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293</xdr:row>
      <xdr:rowOff>200025</xdr:rowOff>
    </xdr:from>
    <xdr:to>
      <xdr:col>7</xdr:col>
      <xdr:colOff>0</xdr:colOff>
      <xdr:row>296</xdr:row>
      <xdr:rowOff>200025</xdr:rowOff>
    </xdr:to>
    <xdr:sp>
      <xdr:nvSpPr>
        <xdr:cNvPr id="9" name="Line 4"/>
        <xdr:cNvSpPr>
          <a:spLocks/>
        </xdr:cNvSpPr>
      </xdr:nvSpPr>
      <xdr:spPr>
        <a:xfrm>
          <a:off x="4905375" y="570261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294</xdr:row>
      <xdr:rowOff>9525</xdr:rowOff>
    </xdr:from>
    <xdr:to>
      <xdr:col>7</xdr:col>
      <xdr:colOff>561975</xdr:colOff>
      <xdr:row>297</xdr:row>
      <xdr:rowOff>0</xdr:rowOff>
    </xdr:to>
    <xdr:sp>
      <xdr:nvSpPr>
        <xdr:cNvPr id="10" name="Line 5"/>
        <xdr:cNvSpPr>
          <a:spLocks/>
        </xdr:cNvSpPr>
      </xdr:nvSpPr>
      <xdr:spPr>
        <a:xfrm>
          <a:off x="5467350" y="570452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SheetLayoutView="25" zoomScalePageLayoutView="0" workbookViewId="0" topLeftCell="A1">
      <pane ySplit="2" topLeftCell="A3" activePane="bottomLeft" state="frozen"/>
      <selection pane="topLeft" activeCell="A1" sqref="A1"/>
      <selection pane="bottomLeft" activeCell="L20" sqref="L20"/>
    </sheetView>
  </sheetViews>
  <sheetFormatPr defaultColWidth="11.421875" defaultRowHeight="15" customHeight="1"/>
  <cols>
    <col min="1" max="1" width="5.421875" style="139" customWidth="1"/>
    <col min="2" max="2" width="20.28125" style="140" customWidth="1"/>
    <col min="3" max="3" width="19.28125" style="141" bestFit="1" customWidth="1"/>
    <col min="4" max="4" width="17.57421875" style="141" bestFit="1" customWidth="1"/>
    <col min="5" max="5" width="18.140625" style="141" bestFit="1" customWidth="1"/>
    <col min="6" max="6" width="5.421875" style="139" customWidth="1"/>
    <col min="7" max="7" width="20.28125" style="140" customWidth="1"/>
    <col min="8" max="8" width="17.421875" style="141" bestFit="1" customWidth="1"/>
    <col min="9" max="9" width="16.140625" style="141" bestFit="1" customWidth="1"/>
    <col min="10" max="10" width="18.28125" style="141" bestFit="1" customWidth="1"/>
    <col min="11" max="16384" width="11.421875" style="260" customWidth="1"/>
  </cols>
  <sheetData>
    <row r="1" spans="1:10" s="254" customFormat="1" ht="15" customHeight="1" thickBot="1">
      <c r="A1" s="154" t="s">
        <v>92</v>
      </c>
      <c r="B1" s="155"/>
      <c r="C1" s="331" t="s">
        <v>26</v>
      </c>
      <c r="D1" s="332"/>
      <c r="E1" s="332"/>
      <c r="F1" s="156" t="str">
        <f>A1</f>
        <v>Home Team:</v>
      </c>
      <c r="G1" s="155"/>
      <c r="H1" s="157" t="str">
        <f>C1</f>
        <v>Lecale</v>
      </c>
      <c r="I1" s="157"/>
      <c r="J1" s="158"/>
    </row>
    <row r="2" spans="1:10" s="254" customFormat="1" ht="29.25" thickBot="1">
      <c r="A2" s="148" t="s">
        <v>85</v>
      </c>
      <c r="B2" s="149" t="s">
        <v>31</v>
      </c>
      <c r="C2" s="149" t="s">
        <v>86</v>
      </c>
      <c r="D2" s="149" t="s">
        <v>87</v>
      </c>
      <c r="E2" s="150" t="s">
        <v>28</v>
      </c>
      <c r="F2" s="148" t="s">
        <v>85</v>
      </c>
      <c r="G2" s="153" t="s">
        <v>31</v>
      </c>
      <c r="H2" s="149" t="s">
        <v>86</v>
      </c>
      <c r="I2" s="149" t="s">
        <v>87</v>
      </c>
      <c r="J2" s="150" t="s">
        <v>27</v>
      </c>
    </row>
    <row r="3" spans="1:10" s="254" customFormat="1" ht="15" customHeight="1" thickBot="1">
      <c r="A3" s="131"/>
      <c r="B3" s="132"/>
      <c r="C3" s="323" t="s">
        <v>6</v>
      </c>
      <c r="D3" s="333"/>
      <c r="E3" s="324"/>
      <c r="F3" s="131"/>
      <c r="G3" s="132"/>
      <c r="H3" s="323" t="s">
        <v>6</v>
      </c>
      <c r="I3" s="323"/>
      <c r="J3" s="324"/>
    </row>
    <row r="4" spans="1:11" ht="15" customHeight="1">
      <c r="A4" s="328">
        <v>1</v>
      </c>
      <c r="B4" s="133" t="s">
        <v>61</v>
      </c>
      <c r="C4" s="258" t="s">
        <v>17</v>
      </c>
      <c r="D4" s="258" t="s">
        <v>163</v>
      </c>
      <c r="E4" s="272" t="s">
        <v>145</v>
      </c>
      <c r="F4" s="328">
        <v>2</v>
      </c>
      <c r="G4" s="250" t="s">
        <v>79</v>
      </c>
      <c r="H4" s="258" t="s">
        <v>113</v>
      </c>
      <c r="I4" s="256" t="s">
        <v>156</v>
      </c>
      <c r="J4" s="259"/>
      <c r="K4" s="276" t="s">
        <v>8</v>
      </c>
    </row>
    <row r="5" spans="1:11" ht="15" customHeight="1">
      <c r="A5" s="329"/>
      <c r="B5" s="134" t="s">
        <v>61</v>
      </c>
      <c r="C5" s="264" t="s">
        <v>18</v>
      </c>
      <c r="D5" s="264" t="s">
        <v>20</v>
      </c>
      <c r="E5" s="273" t="s">
        <v>116</v>
      </c>
      <c r="F5" s="329"/>
      <c r="G5" s="251" t="s">
        <v>79</v>
      </c>
      <c r="H5" s="264" t="s">
        <v>160</v>
      </c>
      <c r="I5" s="262" t="s">
        <v>157</v>
      </c>
      <c r="J5" s="265"/>
      <c r="K5" s="277" t="s">
        <v>9</v>
      </c>
    </row>
    <row r="6" spans="1:11" ht="15" customHeight="1">
      <c r="A6" s="329"/>
      <c r="B6" s="134" t="s">
        <v>61</v>
      </c>
      <c r="C6" s="264" t="s">
        <v>19</v>
      </c>
      <c r="D6" s="264" t="s">
        <v>21</v>
      </c>
      <c r="E6" s="273" t="s">
        <v>14</v>
      </c>
      <c r="F6" s="329"/>
      <c r="G6" s="251" t="s">
        <v>79</v>
      </c>
      <c r="H6" s="264" t="s">
        <v>161</v>
      </c>
      <c r="I6" s="262" t="s">
        <v>158</v>
      </c>
      <c r="J6" s="265"/>
      <c r="K6" s="277" t="s">
        <v>10</v>
      </c>
    </row>
    <row r="7" spans="1:11" ht="15" customHeight="1" thickBot="1">
      <c r="A7" s="330"/>
      <c r="B7" s="135" t="s">
        <v>61</v>
      </c>
      <c r="C7" s="269" t="s">
        <v>155</v>
      </c>
      <c r="D7" s="269" t="s">
        <v>22</v>
      </c>
      <c r="E7" s="274" t="s">
        <v>117</v>
      </c>
      <c r="F7" s="330"/>
      <c r="G7" s="252" t="s">
        <v>79</v>
      </c>
      <c r="H7" s="269" t="s">
        <v>114</v>
      </c>
      <c r="I7" s="267" t="s">
        <v>159</v>
      </c>
      <c r="J7" s="270"/>
      <c r="K7" s="277" t="s">
        <v>11</v>
      </c>
    </row>
    <row r="8" spans="1:11" ht="15" customHeight="1">
      <c r="A8" s="328">
        <v>3</v>
      </c>
      <c r="B8" s="133" t="s">
        <v>80</v>
      </c>
      <c r="C8" s="255" t="s">
        <v>167</v>
      </c>
      <c r="D8" s="275" t="s">
        <v>164</v>
      </c>
      <c r="E8" s="255"/>
      <c r="F8" s="328">
        <v>4</v>
      </c>
      <c r="G8" s="250" t="s">
        <v>81</v>
      </c>
      <c r="H8" s="256" t="s">
        <v>170</v>
      </c>
      <c r="I8" s="256" t="s">
        <v>173</v>
      </c>
      <c r="J8" s="257"/>
      <c r="K8" s="276" t="s">
        <v>8</v>
      </c>
    </row>
    <row r="9" spans="1:11" ht="15" customHeight="1">
      <c r="A9" s="329"/>
      <c r="B9" s="134" t="s">
        <v>80</v>
      </c>
      <c r="C9" s="261" t="s">
        <v>131</v>
      </c>
      <c r="D9" s="262" t="s">
        <v>165</v>
      </c>
      <c r="E9" s="261"/>
      <c r="F9" s="329"/>
      <c r="G9" s="251" t="s">
        <v>81</v>
      </c>
      <c r="H9" s="262" t="s">
        <v>174</v>
      </c>
      <c r="I9" s="278" t="s">
        <v>225</v>
      </c>
      <c r="J9" s="263"/>
      <c r="K9" s="277" t="s">
        <v>9</v>
      </c>
    </row>
    <row r="10" spans="1:11" ht="15" customHeight="1">
      <c r="A10" s="329"/>
      <c r="B10" s="134" t="s">
        <v>80</v>
      </c>
      <c r="C10" s="261" t="s">
        <v>168</v>
      </c>
      <c r="D10" s="278" t="s">
        <v>179</v>
      </c>
      <c r="E10" s="261"/>
      <c r="F10" s="329"/>
      <c r="G10" s="251" t="s">
        <v>81</v>
      </c>
      <c r="H10" s="262" t="s">
        <v>175</v>
      </c>
      <c r="I10" s="262" t="s">
        <v>171</v>
      </c>
      <c r="J10" s="263"/>
      <c r="K10" s="277" t="s">
        <v>10</v>
      </c>
    </row>
    <row r="11" spans="1:11" ht="15" customHeight="1" thickBot="1">
      <c r="A11" s="330"/>
      <c r="B11" s="135" t="s">
        <v>80</v>
      </c>
      <c r="C11" s="266" t="s">
        <v>169</v>
      </c>
      <c r="D11" s="267" t="s">
        <v>166</v>
      </c>
      <c r="E11" s="266"/>
      <c r="F11" s="330"/>
      <c r="G11" s="252" t="s">
        <v>81</v>
      </c>
      <c r="H11" s="267" t="s">
        <v>176</v>
      </c>
      <c r="I11" s="267" t="s">
        <v>172</v>
      </c>
      <c r="J11" s="268"/>
      <c r="K11" s="277" t="s">
        <v>11</v>
      </c>
    </row>
    <row r="12" spans="1:10" s="254" customFormat="1" ht="15" customHeight="1" thickBot="1">
      <c r="A12" s="131"/>
      <c r="B12" s="132"/>
      <c r="C12" s="325" t="s">
        <v>29</v>
      </c>
      <c r="D12" s="326"/>
      <c r="E12" s="327"/>
      <c r="F12" s="131"/>
      <c r="G12" s="253"/>
      <c r="H12" s="325" t="s">
        <v>30</v>
      </c>
      <c r="I12" s="326"/>
      <c r="J12" s="327"/>
    </row>
    <row r="13" spans="1:10" ht="15" customHeight="1">
      <c r="A13" s="136">
        <v>5</v>
      </c>
      <c r="B13" s="133" t="s">
        <v>62</v>
      </c>
      <c r="C13" s="258" t="s">
        <v>178</v>
      </c>
      <c r="D13" s="258" t="s">
        <v>177</v>
      </c>
      <c r="E13" s="258"/>
      <c r="F13" s="136">
        <v>6</v>
      </c>
      <c r="G13" s="250" t="s">
        <v>62</v>
      </c>
      <c r="H13" s="258" t="s">
        <v>13</v>
      </c>
      <c r="I13" s="258" t="s">
        <v>12</v>
      </c>
      <c r="J13" s="256" t="s">
        <v>14</v>
      </c>
    </row>
    <row r="14" spans="1:10" ht="15" customHeight="1">
      <c r="A14" s="137">
        <v>7</v>
      </c>
      <c r="B14" s="134" t="s">
        <v>63</v>
      </c>
      <c r="C14" s="264" t="s">
        <v>158</v>
      </c>
      <c r="D14" s="264" t="s">
        <v>156</v>
      </c>
      <c r="E14" s="264"/>
      <c r="F14" s="137">
        <v>8</v>
      </c>
      <c r="G14" s="251" t="s">
        <v>63</v>
      </c>
      <c r="H14" s="264" t="s">
        <v>159</v>
      </c>
      <c r="I14" s="264" t="s">
        <v>157</v>
      </c>
      <c r="J14" s="262" t="s">
        <v>15</v>
      </c>
    </row>
    <row r="15" spans="1:10" ht="15" customHeight="1">
      <c r="A15" s="137">
        <v>9</v>
      </c>
      <c r="B15" s="134" t="s">
        <v>64</v>
      </c>
      <c r="C15" s="264" t="s">
        <v>23</v>
      </c>
      <c r="D15" s="264" t="s">
        <v>16</v>
      </c>
      <c r="E15" s="264"/>
      <c r="F15" s="137">
        <v>10</v>
      </c>
      <c r="G15" s="251" t="s">
        <v>64</v>
      </c>
      <c r="H15" s="281" t="s">
        <v>179</v>
      </c>
      <c r="I15" s="264" t="s">
        <v>165</v>
      </c>
      <c r="J15" s="262" t="s">
        <v>25</v>
      </c>
    </row>
    <row r="16" spans="1:10" ht="15" customHeight="1" thickBot="1">
      <c r="A16" s="138">
        <v>11</v>
      </c>
      <c r="B16" s="135" t="s">
        <v>65</v>
      </c>
      <c r="C16" s="269" t="s">
        <v>122</v>
      </c>
      <c r="D16" s="269" t="s">
        <v>171</v>
      </c>
      <c r="E16" s="269"/>
      <c r="F16" s="138">
        <v>12</v>
      </c>
      <c r="G16" s="252" t="s">
        <v>65</v>
      </c>
      <c r="H16" s="269" t="s">
        <v>176</v>
      </c>
      <c r="I16" s="269" t="s">
        <v>172</v>
      </c>
      <c r="J16" s="267" t="s">
        <v>123</v>
      </c>
    </row>
    <row r="17" spans="1:10" ht="15" customHeight="1">
      <c r="A17" s="136">
        <v>13</v>
      </c>
      <c r="B17" s="133" t="s">
        <v>66</v>
      </c>
      <c r="C17" s="258" t="s">
        <v>177</v>
      </c>
      <c r="D17" s="258" t="s">
        <v>124</v>
      </c>
      <c r="E17" s="258"/>
      <c r="F17" s="136">
        <v>14</v>
      </c>
      <c r="G17" s="250" t="s">
        <v>66</v>
      </c>
      <c r="H17" s="258" t="s">
        <v>12</v>
      </c>
      <c r="I17" s="258" t="s">
        <v>125</v>
      </c>
      <c r="J17" s="256" t="s">
        <v>126</v>
      </c>
    </row>
    <row r="18" spans="1:10" ht="15" customHeight="1">
      <c r="A18" s="137">
        <v>15</v>
      </c>
      <c r="B18" s="134" t="s">
        <v>67</v>
      </c>
      <c r="C18" s="264" t="s">
        <v>112</v>
      </c>
      <c r="D18" s="264" t="s">
        <v>127</v>
      </c>
      <c r="E18" s="264"/>
      <c r="F18" s="137">
        <v>16</v>
      </c>
      <c r="G18" s="251" t="s">
        <v>67</v>
      </c>
      <c r="H18" s="264" t="s">
        <v>160</v>
      </c>
      <c r="I18" s="264" t="s">
        <v>157</v>
      </c>
      <c r="J18" s="262" t="s">
        <v>128</v>
      </c>
    </row>
    <row r="19" spans="1:10" ht="15" customHeight="1">
      <c r="A19" s="137">
        <v>17</v>
      </c>
      <c r="B19" s="134" t="s">
        <v>68</v>
      </c>
      <c r="C19" s="264" t="s">
        <v>130</v>
      </c>
      <c r="D19" s="264" t="s">
        <v>129</v>
      </c>
      <c r="E19" s="264"/>
      <c r="F19" s="137">
        <v>18</v>
      </c>
      <c r="G19" s="251" t="s">
        <v>68</v>
      </c>
      <c r="H19" s="281" t="s">
        <v>224</v>
      </c>
      <c r="I19" s="264" t="s">
        <v>132</v>
      </c>
      <c r="J19" s="262" t="s">
        <v>133</v>
      </c>
    </row>
    <row r="20" spans="1:10" ht="15" customHeight="1" thickBot="1">
      <c r="A20" s="138">
        <v>19</v>
      </c>
      <c r="B20" s="135" t="s">
        <v>69</v>
      </c>
      <c r="C20" s="282" t="s">
        <v>222</v>
      </c>
      <c r="D20" s="269" t="s">
        <v>122</v>
      </c>
      <c r="E20" s="269"/>
      <c r="F20" s="138">
        <v>20</v>
      </c>
      <c r="G20" s="252" t="s">
        <v>69</v>
      </c>
      <c r="H20" s="269" t="s">
        <v>135</v>
      </c>
      <c r="I20" s="269" t="s">
        <v>134</v>
      </c>
      <c r="J20" s="267" t="s">
        <v>136</v>
      </c>
    </row>
    <row r="21" spans="1:10" ht="15" customHeight="1">
      <c r="A21" s="136">
        <v>21</v>
      </c>
      <c r="B21" s="133" t="s">
        <v>70</v>
      </c>
      <c r="C21" s="258" t="s">
        <v>137</v>
      </c>
      <c r="D21" s="258" t="s">
        <v>124</v>
      </c>
      <c r="E21" s="258"/>
      <c r="F21" s="136">
        <v>22</v>
      </c>
      <c r="G21" s="250" t="s">
        <v>70</v>
      </c>
      <c r="H21" s="264" t="s">
        <v>12</v>
      </c>
      <c r="I21" s="262" t="s">
        <v>13</v>
      </c>
      <c r="J21" s="262" t="s">
        <v>138</v>
      </c>
    </row>
    <row r="22" spans="1:10" ht="15" customHeight="1">
      <c r="A22" s="137">
        <v>23</v>
      </c>
      <c r="B22" s="134" t="s">
        <v>71</v>
      </c>
      <c r="C22" s="264" t="s">
        <v>156</v>
      </c>
      <c r="D22" s="264" t="s">
        <v>158</v>
      </c>
      <c r="E22" s="264"/>
      <c r="F22" s="137">
        <v>24</v>
      </c>
      <c r="G22" s="251" t="s">
        <v>71</v>
      </c>
      <c r="H22" s="264" t="s">
        <v>15</v>
      </c>
      <c r="I22" s="262" t="s">
        <v>139</v>
      </c>
      <c r="J22" s="265" t="s">
        <v>160</v>
      </c>
    </row>
    <row r="23" spans="1:10" ht="15" customHeight="1">
      <c r="A23" s="137">
        <v>25</v>
      </c>
      <c r="B23" s="134" t="s">
        <v>72</v>
      </c>
      <c r="C23" s="264" t="s">
        <v>23</v>
      </c>
      <c r="D23" s="264" t="s">
        <v>140</v>
      </c>
      <c r="E23" s="264"/>
      <c r="F23" s="137">
        <v>26</v>
      </c>
      <c r="G23" s="251" t="s">
        <v>72</v>
      </c>
      <c r="H23" s="264" t="s">
        <v>24</v>
      </c>
      <c r="I23" s="262" t="s">
        <v>141</v>
      </c>
      <c r="J23" s="262" t="s">
        <v>169</v>
      </c>
    </row>
    <row r="24" spans="1:10" ht="15" customHeight="1" thickBot="1">
      <c r="A24" s="138">
        <v>27</v>
      </c>
      <c r="B24" s="135" t="s">
        <v>73</v>
      </c>
      <c r="C24" s="269" t="s">
        <v>122</v>
      </c>
      <c r="D24" s="269" t="s">
        <v>171</v>
      </c>
      <c r="E24" s="269"/>
      <c r="F24" s="138">
        <v>28</v>
      </c>
      <c r="G24" s="252" t="s">
        <v>73</v>
      </c>
      <c r="H24" s="269" t="s">
        <v>135</v>
      </c>
      <c r="I24" s="267" t="s">
        <v>142</v>
      </c>
      <c r="J24" s="267" t="s">
        <v>143</v>
      </c>
    </row>
    <row r="25" spans="1:10" ht="15" customHeight="1">
      <c r="A25" s="136">
        <v>29</v>
      </c>
      <c r="B25" s="133" t="s">
        <v>74</v>
      </c>
      <c r="C25" s="258" t="s">
        <v>145</v>
      </c>
      <c r="D25" s="258" t="s">
        <v>144</v>
      </c>
      <c r="E25" s="258"/>
      <c r="F25" s="136">
        <v>30</v>
      </c>
      <c r="G25" s="250" t="s">
        <v>74</v>
      </c>
      <c r="H25" s="258" t="s">
        <v>12</v>
      </c>
      <c r="I25" s="258" t="s">
        <v>126</v>
      </c>
      <c r="J25" s="256" t="s">
        <v>125</v>
      </c>
    </row>
    <row r="26" spans="1:10" ht="15" customHeight="1">
      <c r="A26" s="137">
        <v>31</v>
      </c>
      <c r="B26" s="134" t="s">
        <v>75</v>
      </c>
      <c r="C26" s="264" t="s">
        <v>162</v>
      </c>
      <c r="D26" s="264" t="s">
        <v>156</v>
      </c>
      <c r="E26" s="264"/>
      <c r="F26" s="137">
        <v>32</v>
      </c>
      <c r="G26" s="251" t="s">
        <v>75</v>
      </c>
      <c r="H26" s="264" t="s">
        <v>159</v>
      </c>
      <c r="I26" s="264" t="s">
        <v>157</v>
      </c>
      <c r="J26" s="262" t="s">
        <v>15</v>
      </c>
    </row>
    <row r="27" spans="1:10" ht="15" customHeight="1">
      <c r="A27" s="137">
        <v>33</v>
      </c>
      <c r="B27" s="134" t="s">
        <v>76</v>
      </c>
      <c r="C27" s="264" t="s">
        <v>23</v>
      </c>
      <c r="D27" s="264" t="s">
        <v>146</v>
      </c>
      <c r="E27" s="264"/>
      <c r="F27" s="137">
        <v>34</v>
      </c>
      <c r="G27" s="251" t="s">
        <v>76</v>
      </c>
      <c r="H27" s="264" t="s">
        <v>165</v>
      </c>
      <c r="I27" s="264" t="s">
        <v>168</v>
      </c>
      <c r="J27" s="262" t="s">
        <v>147</v>
      </c>
    </row>
    <row r="28" spans="1:10" ht="15" customHeight="1" thickBot="1">
      <c r="A28" s="138">
        <v>35</v>
      </c>
      <c r="B28" s="135" t="s">
        <v>77</v>
      </c>
      <c r="C28" s="269" t="s">
        <v>170</v>
      </c>
      <c r="D28" s="269" t="s">
        <v>171</v>
      </c>
      <c r="E28" s="269"/>
      <c r="F28" s="138">
        <v>36</v>
      </c>
      <c r="G28" s="252" t="s">
        <v>77</v>
      </c>
      <c r="H28" s="269" t="s">
        <v>176</v>
      </c>
      <c r="I28" s="269" t="s">
        <v>148</v>
      </c>
      <c r="J28" s="267" t="s">
        <v>149</v>
      </c>
    </row>
    <row r="29" spans="1:10" s="254" customFormat="1" ht="15" customHeight="1" thickBot="1">
      <c r="A29" s="131"/>
      <c r="B29" s="132"/>
      <c r="C29" s="325"/>
      <c r="D29" s="326"/>
      <c r="E29" s="327"/>
      <c r="F29" s="131"/>
      <c r="G29" s="253"/>
      <c r="H29" s="325"/>
      <c r="I29" s="326"/>
      <c r="J29" s="327"/>
    </row>
    <row r="30" spans="1:10" ht="15" customHeight="1">
      <c r="A30" s="328">
        <v>37</v>
      </c>
      <c r="B30" s="133" t="s">
        <v>78</v>
      </c>
      <c r="C30" s="255" t="s">
        <v>14</v>
      </c>
      <c r="D30" s="256" t="s">
        <v>12</v>
      </c>
      <c r="E30" s="257" t="s">
        <v>116</v>
      </c>
      <c r="F30" s="328">
        <v>38</v>
      </c>
      <c r="G30" s="250" t="s">
        <v>82</v>
      </c>
      <c r="H30" s="258" t="s">
        <v>160</v>
      </c>
      <c r="I30" s="256" t="s">
        <v>151</v>
      </c>
      <c r="J30" s="256"/>
    </row>
    <row r="31" spans="1:10" ht="15" customHeight="1">
      <c r="A31" s="329"/>
      <c r="B31" s="134" t="s">
        <v>78</v>
      </c>
      <c r="C31" s="261" t="s">
        <v>124</v>
      </c>
      <c r="D31" s="262" t="s">
        <v>145</v>
      </c>
      <c r="E31" s="263" t="s">
        <v>117</v>
      </c>
      <c r="F31" s="329"/>
      <c r="G31" s="251" t="s">
        <v>82</v>
      </c>
      <c r="H31" s="264" t="s">
        <v>115</v>
      </c>
      <c r="I31" s="262" t="s">
        <v>111</v>
      </c>
      <c r="J31" s="262"/>
    </row>
    <row r="32" spans="1:10" ht="15" customHeight="1">
      <c r="A32" s="329"/>
      <c r="B32" s="134" t="s">
        <v>78</v>
      </c>
      <c r="C32" s="261" t="s">
        <v>150</v>
      </c>
      <c r="D32" s="278" t="s">
        <v>228</v>
      </c>
      <c r="E32" s="263" t="s">
        <v>125</v>
      </c>
      <c r="F32" s="329"/>
      <c r="G32" s="251" t="s">
        <v>82</v>
      </c>
      <c r="H32" s="281" t="s">
        <v>223</v>
      </c>
      <c r="I32" s="262" t="s">
        <v>156</v>
      </c>
      <c r="J32" s="262"/>
    </row>
    <row r="33" spans="1:10" ht="15" customHeight="1" thickBot="1">
      <c r="A33" s="330"/>
      <c r="B33" s="135" t="s">
        <v>78</v>
      </c>
      <c r="C33" s="266" t="s">
        <v>13</v>
      </c>
      <c r="D33" s="267" t="s">
        <v>126</v>
      </c>
      <c r="E33" s="268" t="s">
        <v>118</v>
      </c>
      <c r="F33" s="330"/>
      <c r="G33" s="252" t="s">
        <v>82</v>
      </c>
      <c r="H33" s="269" t="s">
        <v>15</v>
      </c>
      <c r="I33" s="267" t="s">
        <v>157</v>
      </c>
      <c r="J33" s="267"/>
    </row>
    <row r="34" spans="1:10" ht="15" customHeight="1">
      <c r="A34" s="328">
        <v>39</v>
      </c>
      <c r="B34" s="133" t="s">
        <v>83</v>
      </c>
      <c r="C34" s="255" t="s">
        <v>169</v>
      </c>
      <c r="D34" s="256" t="s">
        <v>165</v>
      </c>
      <c r="E34" s="255"/>
      <c r="F34" s="328">
        <v>40</v>
      </c>
      <c r="G34" s="250" t="s">
        <v>84</v>
      </c>
      <c r="H34" s="258" t="s">
        <v>135</v>
      </c>
      <c r="I34" s="256" t="s">
        <v>176</v>
      </c>
      <c r="J34" s="256"/>
    </row>
    <row r="35" spans="1:10" ht="15" customHeight="1">
      <c r="A35" s="329"/>
      <c r="B35" s="134" t="s">
        <v>83</v>
      </c>
      <c r="C35" s="261" t="s">
        <v>152</v>
      </c>
      <c r="D35" s="262" t="s">
        <v>23</v>
      </c>
      <c r="E35" s="261"/>
      <c r="F35" s="329"/>
      <c r="G35" s="251" t="s">
        <v>84</v>
      </c>
      <c r="H35" s="281" t="s">
        <v>222</v>
      </c>
      <c r="I35" s="262" t="s">
        <v>154</v>
      </c>
      <c r="J35" s="262"/>
    </row>
    <row r="36" spans="1:10" ht="15" customHeight="1">
      <c r="A36" s="329"/>
      <c r="B36" s="134" t="s">
        <v>83</v>
      </c>
      <c r="C36" s="261" t="s">
        <v>153</v>
      </c>
      <c r="D36" s="262" t="s">
        <v>129</v>
      </c>
      <c r="E36" s="261"/>
      <c r="F36" s="329"/>
      <c r="G36" s="251" t="s">
        <v>84</v>
      </c>
      <c r="H36" s="264" t="s">
        <v>122</v>
      </c>
      <c r="I36" s="262" t="s">
        <v>171</v>
      </c>
      <c r="J36" s="262"/>
    </row>
    <row r="37" spans="1:10" ht="15" customHeight="1" thickBot="1">
      <c r="A37" s="330"/>
      <c r="B37" s="135" t="s">
        <v>83</v>
      </c>
      <c r="C37" s="266" t="s">
        <v>147</v>
      </c>
      <c r="D37" s="267" t="s">
        <v>168</v>
      </c>
      <c r="E37" s="266"/>
      <c r="F37" s="330"/>
      <c r="G37" s="252" t="s">
        <v>84</v>
      </c>
      <c r="H37" s="269" t="s">
        <v>136</v>
      </c>
      <c r="I37" s="267" t="s">
        <v>134</v>
      </c>
      <c r="J37" s="267"/>
    </row>
  </sheetData>
  <sheetProtection formatCells="0" selectLockedCells="1"/>
  <mergeCells count="15">
    <mergeCell ref="F30:F33"/>
    <mergeCell ref="F34:F37"/>
    <mergeCell ref="C1:E1"/>
    <mergeCell ref="C3:E3"/>
    <mergeCell ref="A4:A7"/>
    <mergeCell ref="A30:A33"/>
    <mergeCell ref="A34:A37"/>
    <mergeCell ref="A8:A11"/>
    <mergeCell ref="H3:J3"/>
    <mergeCell ref="C12:E12"/>
    <mergeCell ref="H12:J12"/>
    <mergeCell ref="C29:E29"/>
    <mergeCell ref="H29:J29"/>
    <mergeCell ref="F4:F7"/>
    <mergeCell ref="F8:F11"/>
  </mergeCells>
  <conditionalFormatting sqref="H1 C1">
    <cfRule type="cellIs" priority="1" dxfId="0" operator="equal" stopIfTrue="1">
      <formula>"Lurgan"</formula>
    </cfRule>
  </conditionalFormatting>
  <printOptions horizontalCentered="1"/>
  <pageMargins left="0.35433070866141736" right="0.35433070866141736" top="0.6692913385826772" bottom="0.6692913385826772" header="0.3937007874015748" footer="0.3937007874015748"/>
  <pageSetup fitToHeight="1" fitToWidth="1" horizontalDpi="600" verticalDpi="600" orientation="landscape" paperSize="9" scale="90"/>
  <headerFooter alignWithMargins="0">
    <oddHeader>&amp;C&amp;F&amp;RPage &amp;P</oddHeader>
    <oddFooter>&amp;L&amp;D&amp;C&amp;F&amp;R&amp;A</oddFooter>
  </headerFooter>
  <rowBreaks count="2" manualBreakCount="2">
    <brk id="12" max="9" man="1"/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10" zoomScaleNormal="110" zoomScaleSheetLayoutView="85" zoomScalePageLayoutView="0" workbookViewId="0" topLeftCell="B1">
      <pane ySplit="2" topLeftCell="A3" activePane="bottomLeft" state="frozen"/>
      <selection pane="topLeft" activeCell="A1" sqref="A1"/>
      <selection pane="bottomLeft" activeCell="J20" sqref="J20"/>
    </sheetView>
  </sheetViews>
  <sheetFormatPr defaultColWidth="11.421875" defaultRowHeight="15" customHeight="1"/>
  <cols>
    <col min="1" max="1" width="5.421875" style="139" customWidth="1"/>
    <col min="2" max="2" width="23.421875" style="140" bestFit="1" customWidth="1"/>
    <col min="3" max="5" width="15.7109375" style="141" customWidth="1"/>
    <col min="6" max="6" width="5.421875" style="139" customWidth="1"/>
    <col min="7" max="7" width="23.7109375" style="140" bestFit="1" customWidth="1"/>
    <col min="8" max="10" width="15.7109375" style="141" customWidth="1"/>
    <col min="11" max="16384" width="11.421875" style="1" customWidth="1"/>
  </cols>
  <sheetData>
    <row r="1" spans="1:10" s="2" customFormat="1" ht="15" customHeight="1" thickBot="1">
      <c r="A1" s="154" t="s">
        <v>91</v>
      </c>
      <c r="B1" s="155"/>
      <c r="C1" s="332" t="s">
        <v>121</v>
      </c>
      <c r="D1" s="332"/>
      <c r="E1" s="332"/>
      <c r="F1" s="156" t="str">
        <f>A1</f>
        <v>Away Team:</v>
      </c>
      <c r="G1" s="155"/>
      <c r="H1" s="157" t="s">
        <v>26</v>
      </c>
      <c r="I1" s="157"/>
      <c r="J1" s="158"/>
    </row>
    <row r="2" spans="1:10" s="2" customFormat="1" ht="27.75" thickBot="1">
      <c r="A2" s="148" t="s">
        <v>85</v>
      </c>
      <c r="B2" s="149" t="s">
        <v>31</v>
      </c>
      <c r="C2" s="149" t="s">
        <v>58</v>
      </c>
      <c r="D2" s="149" t="s">
        <v>59</v>
      </c>
      <c r="E2" s="150" t="s">
        <v>60</v>
      </c>
      <c r="F2" s="148" t="s">
        <v>85</v>
      </c>
      <c r="G2" s="153" t="s">
        <v>31</v>
      </c>
      <c r="H2" s="149" t="s">
        <v>58</v>
      </c>
      <c r="I2" s="149" t="s">
        <v>59</v>
      </c>
      <c r="J2" s="150" t="s">
        <v>60</v>
      </c>
    </row>
    <row r="3" spans="1:10" s="2" customFormat="1" ht="15" customHeight="1" thickBot="1">
      <c r="A3" s="271"/>
      <c r="B3" s="132"/>
      <c r="C3" s="323" t="s">
        <v>6</v>
      </c>
      <c r="D3" s="323"/>
      <c r="E3" s="324"/>
      <c r="F3" s="131"/>
      <c r="G3" s="132"/>
      <c r="H3" s="323" t="s">
        <v>6</v>
      </c>
      <c r="I3" s="323"/>
      <c r="J3" s="324"/>
    </row>
    <row r="4" spans="1:10" ht="15" customHeight="1">
      <c r="A4" s="328">
        <v>1</v>
      </c>
      <c r="B4" s="133" t="s">
        <v>61</v>
      </c>
      <c r="C4" s="316"/>
      <c r="D4" s="317" t="s">
        <v>220</v>
      </c>
      <c r="E4" s="316"/>
      <c r="F4" s="328">
        <v>2</v>
      </c>
      <c r="G4" s="133" t="s">
        <v>79</v>
      </c>
      <c r="H4" s="284" t="s">
        <v>195</v>
      </c>
      <c r="I4" s="285" t="s">
        <v>196</v>
      </c>
      <c r="J4" s="285"/>
    </row>
    <row r="5" spans="1:10" ht="15" customHeight="1">
      <c r="A5" s="329"/>
      <c r="B5" s="134" t="s">
        <v>61</v>
      </c>
      <c r="C5" s="318"/>
      <c r="D5" s="319" t="s">
        <v>180</v>
      </c>
      <c r="E5" s="318"/>
      <c r="F5" s="329"/>
      <c r="G5" s="134" t="s">
        <v>79</v>
      </c>
      <c r="H5" s="283" t="s">
        <v>197</v>
      </c>
      <c r="I5" s="286" t="s">
        <v>198</v>
      </c>
      <c r="J5" s="286"/>
    </row>
    <row r="6" spans="1:10" ht="15" customHeight="1">
      <c r="A6" s="329"/>
      <c r="B6" s="134" t="s">
        <v>61</v>
      </c>
      <c r="C6" s="318"/>
      <c r="D6" s="320" t="s">
        <v>181</v>
      </c>
      <c r="E6" s="318"/>
      <c r="F6" s="329"/>
      <c r="G6" s="134" t="s">
        <v>79</v>
      </c>
      <c r="H6" s="283" t="s">
        <v>199</v>
      </c>
      <c r="I6" s="289" t="s">
        <v>200</v>
      </c>
      <c r="J6" s="286"/>
    </row>
    <row r="7" spans="1:10" ht="15" customHeight="1" thickBot="1">
      <c r="A7" s="330"/>
      <c r="B7" s="135" t="s">
        <v>61</v>
      </c>
      <c r="C7" s="321"/>
      <c r="D7" s="321" t="s">
        <v>182</v>
      </c>
      <c r="E7" s="321"/>
      <c r="F7" s="330"/>
      <c r="G7" s="135" t="s">
        <v>79</v>
      </c>
      <c r="H7" s="287" t="s">
        <v>201</v>
      </c>
      <c r="I7" s="287" t="s">
        <v>202</v>
      </c>
      <c r="J7" s="288"/>
    </row>
    <row r="8" spans="1:10" ht="15" customHeight="1">
      <c r="A8" s="328">
        <v>3</v>
      </c>
      <c r="B8" s="133" t="s">
        <v>80</v>
      </c>
      <c r="C8" s="316" t="s">
        <v>183</v>
      </c>
      <c r="D8" s="316" t="s">
        <v>184</v>
      </c>
      <c r="E8" s="317" t="s">
        <v>185</v>
      </c>
      <c r="F8" s="328">
        <v>4</v>
      </c>
      <c r="G8" s="133" t="s">
        <v>81</v>
      </c>
      <c r="H8" s="284" t="s">
        <v>203</v>
      </c>
      <c r="I8" s="284" t="s">
        <v>204</v>
      </c>
      <c r="J8" s="285" t="s">
        <v>205</v>
      </c>
    </row>
    <row r="9" spans="1:10" ht="15" customHeight="1">
      <c r="A9" s="329"/>
      <c r="B9" s="134" t="s">
        <v>80</v>
      </c>
      <c r="C9" s="318" t="s">
        <v>186</v>
      </c>
      <c r="D9" s="318" t="s">
        <v>187</v>
      </c>
      <c r="E9" s="319" t="s">
        <v>188</v>
      </c>
      <c r="F9" s="329"/>
      <c r="G9" s="134" t="s">
        <v>81</v>
      </c>
      <c r="H9" s="283" t="s">
        <v>206</v>
      </c>
      <c r="I9" s="283" t="s">
        <v>207</v>
      </c>
      <c r="J9" s="286" t="s">
        <v>208</v>
      </c>
    </row>
    <row r="10" spans="1:10" ht="15" customHeight="1">
      <c r="A10" s="329"/>
      <c r="B10" s="134" t="s">
        <v>80</v>
      </c>
      <c r="C10" s="318" t="s">
        <v>189</v>
      </c>
      <c r="D10" s="318" t="s">
        <v>190</v>
      </c>
      <c r="E10" s="319" t="s">
        <v>191</v>
      </c>
      <c r="F10" s="329"/>
      <c r="G10" s="134" t="s">
        <v>81</v>
      </c>
      <c r="H10" s="283" t="s">
        <v>209</v>
      </c>
      <c r="I10" s="283" t="s">
        <v>210</v>
      </c>
      <c r="J10" s="286" t="s">
        <v>211</v>
      </c>
    </row>
    <row r="11" spans="1:10" ht="15" customHeight="1" thickBot="1">
      <c r="A11" s="330"/>
      <c r="B11" s="135" t="s">
        <v>80</v>
      </c>
      <c r="C11" s="321" t="s">
        <v>192</v>
      </c>
      <c r="D11" s="321" t="s">
        <v>193</v>
      </c>
      <c r="E11" s="322" t="s">
        <v>194</v>
      </c>
      <c r="F11" s="330"/>
      <c r="G11" s="135" t="s">
        <v>81</v>
      </c>
      <c r="H11" s="287" t="s">
        <v>212</v>
      </c>
      <c r="I11" s="287" t="s">
        <v>213</v>
      </c>
      <c r="J11" s="288" t="s">
        <v>214</v>
      </c>
    </row>
    <row r="12" spans="1:10" s="2" customFormat="1" ht="15" customHeight="1" thickBot="1">
      <c r="A12" s="131"/>
      <c r="B12" s="132"/>
      <c r="C12" s="323" t="s">
        <v>43</v>
      </c>
      <c r="D12" s="323"/>
      <c r="E12" s="324"/>
      <c r="F12" s="131"/>
      <c r="G12" s="132"/>
      <c r="H12" s="323" t="s">
        <v>42</v>
      </c>
      <c r="I12" s="323"/>
      <c r="J12" s="324"/>
    </row>
    <row r="13" spans="1:10" ht="15" customHeight="1">
      <c r="A13" s="136">
        <v>5</v>
      </c>
      <c r="B13" s="133" t="s">
        <v>62</v>
      </c>
      <c r="C13" s="290" t="s">
        <v>215</v>
      </c>
      <c r="D13" s="291" t="s">
        <v>182</v>
      </c>
      <c r="E13" s="292" t="s">
        <v>180</v>
      </c>
      <c r="F13" s="136">
        <v>6</v>
      </c>
      <c r="G13" s="133" t="s">
        <v>62</v>
      </c>
      <c r="H13" s="297" t="s">
        <v>181</v>
      </c>
      <c r="I13" s="298" t="s">
        <v>220</v>
      </c>
      <c r="J13" s="145"/>
    </row>
    <row r="14" spans="1:10" ht="15" customHeight="1">
      <c r="A14" s="137">
        <v>7</v>
      </c>
      <c r="B14" s="134" t="s">
        <v>63</v>
      </c>
      <c r="C14" s="290" t="s">
        <v>198</v>
      </c>
      <c r="D14" s="293" t="s">
        <v>202</v>
      </c>
      <c r="E14" s="293" t="s">
        <v>216</v>
      </c>
      <c r="F14" s="137">
        <v>8</v>
      </c>
      <c r="G14" s="134" t="s">
        <v>63</v>
      </c>
      <c r="H14" s="297" t="s">
        <v>196</v>
      </c>
      <c r="I14" s="299" t="s">
        <v>200</v>
      </c>
      <c r="J14" s="146"/>
    </row>
    <row r="15" spans="1:10" ht="15" customHeight="1">
      <c r="A15" s="137">
        <v>9</v>
      </c>
      <c r="B15" s="134" t="s">
        <v>64</v>
      </c>
      <c r="C15" s="290" t="s">
        <v>184</v>
      </c>
      <c r="D15" s="296" t="s">
        <v>190</v>
      </c>
      <c r="E15" s="293" t="s">
        <v>185</v>
      </c>
      <c r="F15" s="137">
        <v>10</v>
      </c>
      <c r="G15" s="134" t="s">
        <v>64</v>
      </c>
      <c r="H15" s="297" t="s">
        <v>183</v>
      </c>
      <c r="I15" s="301" t="s">
        <v>193</v>
      </c>
      <c r="J15" s="146"/>
    </row>
    <row r="16" spans="1:10" ht="15" customHeight="1" thickBot="1">
      <c r="A16" s="138">
        <v>11</v>
      </c>
      <c r="B16" s="135" t="s">
        <v>65</v>
      </c>
      <c r="C16" s="294" t="s">
        <v>212</v>
      </c>
      <c r="D16" s="294" t="s">
        <v>204</v>
      </c>
      <c r="E16" s="295" t="s">
        <v>206</v>
      </c>
      <c r="F16" s="138">
        <v>12</v>
      </c>
      <c r="G16" s="135" t="s">
        <v>65</v>
      </c>
      <c r="H16" s="300" t="s">
        <v>213</v>
      </c>
      <c r="I16" s="300" t="s">
        <v>210</v>
      </c>
      <c r="J16" s="147"/>
    </row>
    <row r="17" spans="1:10" ht="15" customHeight="1">
      <c r="A17" s="136">
        <v>13</v>
      </c>
      <c r="B17" s="133" t="s">
        <v>66</v>
      </c>
      <c r="C17" s="290" t="s">
        <v>182</v>
      </c>
      <c r="D17" s="291" t="s">
        <v>217</v>
      </c>
      <c r="E17" s="292" t="s">
        <v>215</v>
      </c>
      <c r="F17" s="136">
        <v>14</v>
      </c>
      <c r="G17" s="133" t="s">
        <v>66</v>
      </c>
      <c r="H17" s="297" t="s">
        <v>221</v>
      </c>
      <c r="I17" s="310" t="s">
        <v>181</v>
      </c>
      <c r="J17" s="145"/>
    </row>
    <row r="18" spans="1:10" ht="15" customHeight="1">
      <c r="A18" s="137">
        <v>15</v>
      </c>
      <c r="B18" s="134" t="s">
        <v>67</v>
      </c>
      <c r="C18" s="290" t="s">
        <v>198</v>
      </c>
      <c r="D18" s="293" t="s">
        <v>202</v>
      </c>
      <c r="E18" s="293" t="s">
        <v>197</v>
      </c>
      <c r="F18" s="137">
        <v>16</v>
      </c>
      <c r="G18" s="134" t="s">
        <v>67</v>
      </c>
      <c r="H18" s="297" t="s">
        <v>196</v>
      </c>
      <c r="I18" s="297" t="s">
        <v>200</v>
      </c>
      <c r="J18" s="146"/>
    </row>
    <row r="19" spans="1:10" ht="15" customHeight="1">
      <c r="A19" s="137">
        <v>17</v>
      </c>
      <c r="B19" s="134" t="s">
        <v>68</v>
      </c>
      <c r="C19" s="290" t="s">
        <v>186</v>
      </c>
      <c r="D19" s="296" t="s">
        <v>190</v>
      </c>
      <c r="E19" s="293" t="s">
        <v>188</v>
      </c>
      <c r="F19" s="137">
        <v>18</v>
      </c>
      <c r="G19" s="134" t="s">
        <v>68</v>
      </c>
      <c r="H19" s="297" t="s">
        <v>187</v>
      </c>
      <c r="I19" s="297" t="s">
        <v>193</v>
      </c>
      <c r="J19" s="146"/>
    </row>
    <row r="20" spans="1:10" ht="15" customHeight="1" thickBot="1">
      <c r="A20" s="138">
        <v>19</v>
      </c>
      <c r="B20" s="135" t="s">
        <v>69</v>
      </c>
      <c r="C20" s="294" t="s">
        <v>212</v>
      </c>
      <c r="D20" s="294" t="s">
        <v>207</v>
      </c>
      <c r="E20" s="295" t="s">
        <v>208</v>
      </c>
      <c r="F20" s="138">
        <v>20</v>
      </c>
      <c r="G20" s="135" t="s">
        <v>69</v>
      </c>
      <c r="H20" s="300" t="s">
        <v>210</v>
      </c>
      <c r="I20" s="300" t="s">
        <v>213</v>
      </c>
      <c r="J20" s="147"/>
    </row>
    <row r="21" spans="1:10" ht="15" customHeight="1">
      <c r="A21" s="136">
        <v>21</v>
      </c>
      <c r="B21" s="133" t="s">
        <v>70</v>
      </c>
      <c r="C21" s="290" t="s">
        <v>182</v>
      </c>
      <c r="D21" s="291" t="s">
        <v>180</v>
      </c>
      <c r="E21" s="292" t="s">
        <v>215</v>
      </c>
      <c r="F21" s="136">
        <v>22</v>
      </c>
      <c r="G21" s="133" t="s">
        <v>70</v>
      </c>
      <c r="H21" s="309" t="s">
        <v>221</v>
      </c>
      <c r="I21" s="298" t="s">
        <v>181</v>
      </c>
      <c r="J21" s="145"/>
    </row>
    <row r="22" spans="1:10" ht="15" customHeight="1">
      <c r="A22" s="137">
        <v>23</v>
      </c>
      <c r="B22" s="134" t="s">
        <v>71</v>
      </c>
      <c r="C22" s="290" t="s">
        <v>198</v>
      </c>
      <c r="D22" s="293" t="s">
        <v>202</v>
      </c>
      <c r="E22" s="293" t="s">
        <v>201</v>
      </c>
      <c r="F22" s="137">
        <v>24</v>
      </c>
      <c r="G22" s="134" t="s">
        <v>71</v>
      </c>
      <c r="H22" s="297" t="s">
        <v>199</v>
      </c>
      <c r="I22" s="297" t="s">
        <v>200</v>
      </c>
      <c r="J22" s="146"/>
    </row>
    <row r="23" spans="1:10" ht="15" customHeight="1">
      <c r="A23" s="137">
        <v>25</v>
      </c>
      <c r="B23" s="134" t="s">
        <v>72</v>
      </c>
      <c r="C23" s="290" t="s">
        <v>186</v>
      </c>
      <c r="D23" s="296" t="s">
        <v>190</v>
      </c>
      <c r="E23" s="293" t="s">
        <v>218</v>
      </c>
      <c r="F23" s="137">
        <v>26</v>
      </c>
      <c r="G23" s="134" t="s">
        <v>72</v>
      </c>
      <c r="H23" s="297" t="s">
        <v>183</v>
      </c>
      <c r="I23" s="297" t="s">
        <v>193</v>
      </c>
      <c r="J23" s="146"/>
    </row>
    <row r="24" spans="1:10" ht="15" customHeight="1" thickBot="1">
      <c r="A24" s="138">
        <v>27</v>
      </c>
      <c r="B24" s="135" t="s">
        <v>73</v>
      </c>
      <c r="C24" s="294" t="s">
        <v>212</v>
      </c>
      <c r="D24" s="294" t="s">
        <v>204</v>
      </c>
      <c r="E24" s="295" t="s">
        <v>211</v>
      </c>
      <c r="F24" s="138">
        <v>28</v>
      </c>
      <c r="G24" s="135" t="s">
        <v>73</v>
      </c>
      <c r="H24" s="300" t="s">
        <v>209</v>
      </c>
      <c r="I24" s="300" t="s">
        <v>210</v>
      </c>
      <c r="J24" s="147"/>
    </row>
    <row r="25" spans="1:10" ht="15" customHeight="1">
      <c r="A25" s="136">
        <v>29</v>
      </c>
      <c r="B25" s="133" t="s">
        <v>74</v>
      </c>
      <c r="C25" s="290" t="s">
        <v>180</v>
      </c>
      <c r="D25" s="291" t="s">
        <v>182</v>
      </c>
      <c r="E25" s="292" t="s">
        <v>215</v>
      </c>
      <c r="F25" s="136">
        <v>30</v>
      </c>
      <c r="G25" s="133" t="s">
        <v>74</v>
      </c>
      <c r="H25" s="297" t="s">
        <v>221</v>
      </c>
      <c r="I25" s="298" t="s">
        <v>181</v>
      </c>
      <c r="J25" s="145"/>
    </row>
    <row r="26" spans="1:10" ht="15" customHeight="1">
      <c r="A26" s="137">
        <v>31</v>
      </c>
      <c r="B26" s="134" t="s">
        <v>75</v>
      </c>
      <c r="C26" s="290" t="s">
        <v>198</v>
      </c>
      <c r="D26" s="293" t="s">
        <v>202</v>
      </c>
      <c r="E26" s="293" t="s">
        <v>201</v>
      </c>
      <c r="F26" s="137">
        <v>32</v>
      </c>
      <c r="G26" s="134" t="s">
        <v>75</v>
      </c>
      <c r="H26" s="297" t="s">
        <v>196</v>
      </c>
      <c r="I26" s="297" t="s">
        <v>200</v>
      </c>
      <c r="J26" s="146"/>
    </row>
    <row r="27" spans="1:12" ht="15" customHeight="1">
      <c r="A27" s="137">
        <v>33</v>
      </c>
      <c r="B27" s="134" t="s">
        <v>76</v>
      </c>
      <c r="C27" s="293" t="s">
        <v>190</v>
      </c>
      <c r="D27" s="296" t="s">
        <v>184</v>
      </c>
      <c r="E27" s="293" t="s">
        <v>192</v>
      </c>
      <c r="F27" s="137">
        <v>34</v>
      </c>
      <c r="G27" s="134" t="s">
        <v>76</v>
      </c>
      <c r="H27" s="297" t="s">
        <v>183</v>
      </c>
      <c r="I27" s="297" t="s">
        <v>193</v>
      </c>
      <c r="J27" s="146"/>
      <c r="L27" s="144"/>
    </row>
    <row r="28" spans="1:10" ht="15" customHeight="1" thickBot="1">
      <c r="A28" s="138">
        <v>35</v>
      </c>
      <c r="B28" s="135" t="s">
        <v>77</v>
      </c>
      <c r="C28" s="294" t="s">
        <v>204</v>
      </c>
      <c r="D28" s="294" t="s">
        <v>212</v>
      </c>
      <c r="E28" s="295" t="s">
        <v>219</v>
      </c>
      <c r="F28" s="138">
        <v>36</v>
      </c>
      <c r="G28" s="135" t="s">
        <v>77</v>
      </c>
      <c r="H28" s="300" t="s">
        <v>213</v>
      </c>
      <c r="I28" s="300" t="s">
        <v>210</v>
      </c>
      <c r="J28" s="147"/>
    </row>
    <row r="29" spans="1:10" s="2" customFormat="1" ht="15" customHeight="1" thickBot="1">
      <c r="A29" s="131"/>
      <c r="B29" s="132"/>
      <c r="C29" s="323" t="s">
        <v>6</v>
      </c>
      <c r="D29" s="323"/>
      <c r="E29" s="324"/>
      <c r="F29" s="131"/>
      <c r="G29" s="132"/>
      <c r="H29" s="323" t="s">
        <v>6</v>
      </c>
      <c r="I29" s="323"/>
      <c r="J29" s="324"/>
    </row>
    <row r="30" spans="1:10" ht="15" customHeight="1">
      <c r="A30" s="328">
        <v>37</v>
      </c>
      <c r="B30" s="133" t="s">
        <v>78</v>
      </c>
      <c r="C30" s="303"/>
      <c r="D30" s="304" t="s">
        <v>180</v>
      </c>
      <c r="E30" s="304"/>
      <c r="F30" s="328">
        <v>38</v>
      </c>
      <c r="G30" s="133" t="s">
        <v>82</v>
      </c>
      <c r="H30" s="310" t="s">
        <v>201</v>
      </c>
      <c r="I30" s="311" t="s">
        <v>202</v>
      </c>
      <c r="J30" s="311"/>
    </row>
    <row r="31" spans="1:10" ht="15" customHeight="1">
      <c r="A31" s="329"/>
      <c r="B31" s="134" t="s">
        <v>78</v>
      </c>
      <c r="C31" s="302"/>
      <c r="D31" s="305" t="s">
        <v>181</v>
      </c>
      <c r="E31" s="305"/>
      <c r="F31" s="329"/>
      <c r="G31" s="134" t="s">
        <v>82</v>
      </c>
      <c r="H31" s="309" t="s">
        <v>195</v>
      </c>
      <c r="I31" s="312" t="s">
        <v>198</v>
      </c>
      <c r="J31" s="312"/>
    </row>
    <row r="32" spans="1:10" ht="15" customHeight="1">
      <c r="A32" s="329"/>
      <c r="B32" s="134" t="s">
        <v>78</v>
      </c>
      <c r="C32" s="302"/>
      <c r="D32" s="308" t="s">
        <v>221</v>
      </c>
      <c r="E32" s="305"/>
      <c r="F32" s="329"/>
      <c r="G32" s="134" t="s">
        <v>82</v>
      </c>
      <c r="H32" s="309" t="s">
        <v>197</v>
      </c>
      <c r="I32" s="315" t="s">
        <v>196</v>
      </c>
      <c r="J32" s="312"/>
    </row>
    <row r="33" spans="1:10" ht="15" customHeight="1" thickBot="1">
      <c r="A33" s="330"/>
      <c r="B33" s="135" t="s">
        <v>78</v>
      </c>
      <c r="C33" s="306"/>
      <c r="D33" s="306" t="s">
        <v>182</v>
      </c>
      <c r="E33" s="307"/>
      <c r="F33" s="330"/>
      <c r="G33" s="135" t="s">
        <v>82</v>
      </c>
      <c r="H33" s="312" t="s">
        <v>199</v>
      </c>
      <c r="I33" s="313" t="s">
        <v>200</v>
      </c>
      <c r="J33" s="314"/>
    </row>
    <row r="34" spans="1:10" ht="15" customHeight="1">
      <c r="A34" s="328">
        <v>39</v>
      </c>
      <c r="B34" s="133" t="s">
        <v>83</v>
      </c>
      <c r="C34" s="303" t="s">
        <v>186</v>
      </c>
      <c r="D34" s="303" t="s">
        <v>184</v>
      </c>
      <c r="E34" s="304" t="s">
        <v>218</v>
      </c>
      <c r="F34" s="328">
        <v>40</v>
      </c>
      <c r="G34" s="133" t="s">
        <v>84</v>
      </c>
      <c r="H34" s="310" t="s">
        <v>208</v>
      </c>
      <c r="I34" s="310" t="s">
        <v>210</v>
      </c>
      <c r="J34" s="311" t="s">
        <v>219</v>
      </c>
    </row>
    <row r="35" spans="1:10" ht="15" customHeight="1">
      <c r="A35" s="329"/>
      <c r="B35" s="134" t="s">
        <v>83</v>
      </c>
      <c r="C35" s="302" t="s">
        <v>185</v>
      </c>
      <c r="D35" s="302" t="s">
        <v>190</v>
      </c>
      <c r="E35" s="305" t="s">
        <v>188</v>
      </c>
      <c r="F35" s="329"/>
      <c r="G35" s="134" t="s">
        <v>84</v>
      </c>
      <c r="H35" s="312" t="s">
        <v>203</v>
      </c>
      <c r="I35" s="309" t="s">
        <v>204</v>
      </c>
      <c r="J35" s="312" t="s">
        <v>214</v>
      </c>
    </row>
    <row r="36" spans="1:10" ht="15" customHeight="1">
      <c r="A36" s="329"/>
      <c r="B36" s="134" t="s">
        <v>83</v>
      </c>
      <c r="C36" s="302" t="s">
        <v>194</v>
      </c>
      <c r="D36" s="302" t="s">
        <v>183</v>
      </c>
      <c r="E36" s="305" t="s">
        <v>192</v>
      </c>
      <c r="F36" s="329"/>
      <c r="G36" s="134" t="s">
        <v>84</v>
      </c>
      <c r="H36" s="315" t="s">
        <v>209</v>
      </c>
      <c r="I36" s="309" t="s">
        <v>213</v>
      </c>
      <c r="J36" s="312" t="s">
        <v>205</v>
      </c>
    </row>
    <row r="37" spans="1:10" ht="15" customHeight="1" thickBot="1">
      <c r="A37" s="330"/>
      <c r="B37" s="135" t="s">
        <v>83</v>
      </c>
      <c r="C37" s="306" t="s">
        <v>187</v>
      </c>
      <c r="D37" s="306" t="s">
        <v>193</v>
      </c>
      <c r="E37" s="307" t="s">
        <v>191</v>
      </c>
      <c r="F37" s="330"/>
      <c r="G37" s="135" t="s">
        <v>84</v>
      </c>
      <c r="H37" s="313" t="s">
        <v>207</v>
      </c>
      <c r="I37" s="313" t="s">
        <v>212</v>
      </c>
      <c r="J37" s="314" t="s">
        <v>211</v>
      </c>
    </row>
    <row r="39" spans="2:9" ht="15" customHeight="1">
      <c r="B39" s="142"/>
      <c r="C39" s="143"/>
      <c r="D39" s="143"/>
      <c r="G39" s="142"/>
      <c r="H39" s="143"/>
      <c r="I39" s="143"/>
    </row>
  </sheetData>
  <sheetProtection formatCells="0" selectLockedCells="1"/>
  <mergeCells count="15">
    <mergeCell ref="H12:J12"/>
    <mergeCell ref="A8:A11"/>
    <mergeCell ref="F8:F11"/>
    <mergeCell ref="C12:E12"/>
    <mergeCell ref="C1:E1"/>
    <mergeCell ref="A4:A7"/>
    <mergeCell ref="F4:F7"/>
    <mergeCell ref="C3:E3"/>
    <mergeCell ref="H3:J3"/>
    <mergeCell ref="H29:J29"/>
    <mergeCell ref="A30:A33"/>
    <mergeCell ref="F30:F33"/>
    <mergeCell ref="A34:A37"/>
    <mergeCell ref="F34:F37"/>
    <mergeCell ref="C29:E29"/>
  </mergeCells>
  <conditionalFormatting sqref="H1 C1:E1">
    <cfRule type="cellIs" priority="2" dxfId="0" operator="equal" stopIfTrue="1">
      <formula>"Lurgan"</formula>
    </cfRule>
  </conditionalFormatting>
  <conditionalFormatting sqref="H1 C1">
    <cfRule type="cellIs" priority="1" dxfId="0" operator="equal" stopIfTrue="1">
      <formula>"Lurgan"</formula>
    </cfRule>
  </conditionalFormatting>
  <printOptions horizontalCentered="1"/>
  <pageMargins left="0.5905511811023623" right="0.5905511811023623" top="0.7874015748031497" bottom="0.7874015748031497" header="0.11811023622047245" footer="0.15748031496062992"/>
  <pageSetup blackAndWhite="1" fitToHeight="1" fitToWidth="1" horizontalDpi="360" verticalDpi="360" orientation="landscape" paperSize="9" scale="81"/>
  <headerFooter alignWithMargins="0">
    <oddHeader>&amp;C&amp;14&amp;Z&amp;F&amp;RPage &amp;P</oddHeader>
    <oddFooter>&amp;L&amp;12&amp;D&amp;C&amp;12&amp;F&amp;R&amp;12&amp;A</oddFoot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="120" zoomScaleNormal="120" zoomScaleSheetLayoutView="100" zoomScalePageLayoutView="0" workbookViewId="0" topLeftCell="A2">
      <selection activeCell="L87" sqref="L87"/>
    </sheetView>
  </sheetViews>
  <sheetFormatPr defaultColWidth="8.8515625" defaultRowHeight="12.75"/>
  <cols>
    <col min="1" max="1" width="6.7109375" style="76" bestFit="1" customWidth="1"/>
    <col min="2" max="2" width="11.140625" style="231" bestFit="1" customWidth="1"/>
    <col min="3" max="3" width="5.28125" style="76" bestFit="1" customWidth="1"/>
    <col min="4" max="4" width="9.421875" style="76" customWidth="1"/>
    <col min="5" max="5" width="26.28125" style="76" customWidth="1"/>
    <col min="6" max="6" width="9.00390625" style="76" bestFit="1" customWidth="1"/>
    <col min="7" max="7" width="5.7109375" style="76" customWidth="1"/>
    <col min="8" max="9" width="8.7109375" style="75" customWidth="1"/>
    <col min="10" max="16384" width="8.8515625" style="74" customWidth="1"/>
  </cols>
  <sheetData>
    <row r="1" spans="1:9" ht="18.75">
      <c r="A1" s="407" t="str">
        <f>HomeTeamSheet!C1</f>
        <v>Lecale</v>
      </c>
      <c r="B1" s="408"/>
      <c r="C1" s="177">
        <f>I297</f>
        <v>180</v>
      </c>
      <c r="D1" s="178" t="s">
        <v>4</v>
      </c>
      <c r="E1" s="179" t="s">
        <v>5</v>
      </c>
      <c r="F1" s="410" t="str">
        <f>AwayTeamSheet!C1</f>
        <v>Ballymena</v>
      </c>
      <c r="G1" s="411"/>
      <c r="H1" s="177">
        <f>H297</f>
        <v>220</v>
      </c>
      <c r="I1" s="178" t="s">
        <v>4</v>
      </c>
    </row>
    <row r="2" spans="1:9" ht="16.5" thickBot="1">
      <c r="A2" s="130" t="s">
        <v>3</v>
      </c>
      <c r="B2" s="409" t="s">
        <v>226</v>
      </c>
      <c r="C2" s="409"/>
      <c r="D2" s="409"/>
      <c r="E2" s="129" t="s">
        <v>2</v>
      </c>
      <c r="F2" s="128" t="s">
        <v>1</v>
      </c>
      <c r="G2" s="405" t="s">
        <v>227</v>
      </c>
      <c r="H2" s="405"/>
      <c r="I2" s="406"/>
    </row>
    <row r="3" spans="1:9" ht="16.5" thickBot="1">
      <c r="A3" s="413" t="s">
        <v>0</v>
      </c>
      <c r="B3" s="414"/>
      <c r="C3" s="414"/>
      <c r="D3" s="414"/>
      <c r="E3" s="414"/>
      <c r="F3" s="414"/>
      <c r="G3" s="414"/>
      <c r="H3" s="192" t="str">
        <f>LEFT(F1,7)</f>
        <v>Ballyme</v>
      </c>
      <c r="I3" s="193" t="str">
        <f>LEFT(A1,7)</f>
        <v>Lecale</v>
      </c>
    </row>
    <row r="4" spans="1:9" ht="16.5" thickBot="1">
      <c r="A4" s="151" t="s">
        <v>31</v>
      </c>
      <c r="B4" s="227" t="s">
        <v>102</v>
      </c>
      <c r="C4" s="152" t="s">
        <v>101</v>
      </c>
      <c r="D4" s="415" t="s">
        <v>100</v>
      </c>
      <c r="E4" s="416"/>
      <c r="F4" s="152" t="s">
        <v>34</v>
      </c>
      <c r="G4" s="152" t="s">
        <v>33</v>
      </c>
      <c r="H4" s="417" t="s">
        <v>35</v>
      </c>
      <c r="I4" s="418"/>
    </row>
    <row r="5" spans="1:9" s="120" customFormat="1" ht="12" hidden="1" thickBot="1">
      <c r="A5" s="124"/>
      <c r="B5" s="399" t="s">
        <v>88</v>
      </c>
      <c r="C5" s="400"/>
      <c r="D5" s="399" t="s">
        <v>89</v>
      </c>
      <c r="E5" s="412"/>
      <c r="F5" s="399" t="s">
        <v>90</v>
      </c>
      <c r="G5" s="419"/>
      <c r="H5" s="419"/>
      <c r="I5" s="412"/>
    </row>
    <row r="6" spans="1:9" s="120" customFormat="1" ht="11.25" hidden="1">
      <c r="A6" s="124"/>
      <c r="B6" s="401" t="s">
        <v>33</v>
      </c>
      <c r="C6" s="402"/>
      <c r="D6" s="127">
        <v>1</v>
      </c>
      <c r="E6" s="125">
        <v>2</v>
      </c>
      <c r="F6" s="127">
        <v>1</v>
      </c>
      <c r="G6" s="126">
        <v>2</v>
      </c>
      <c r="H6" s="126">
        <v>3</v>
      </c>
      <c r="I6" s="125">
        <v>4</v>
      </c>
    </row>
    <row r="7" spans="1:9" s="120" customFormat="1" ht="12" hidden="1" thickBot="1">
      <c r="A7" s="124"/>
      <c r="B7" s="403" t="s">
        <v>35</v>
      </c>
      <c r="C7" s="404"/>
      <c r="D7" s="123">
        <v>7</v>
      </c>
      <c r="E7" s="121">
        <v>3</v>
      </c>
      <c r="F7" s="123">
        <v>4</v>
      </c>
      <c r="G7" s="122">
        <v>3</v>
      </c>
      <c r="H7" s="122">
        <v>2</v>
      </c>
      <c r="I7" s="121">
        <v>1</v>
      </c>
    </row>
    <row r="8" spans="1:9" ht="13.5" customHeight="1">
      <c r="A8" s="389" t="s">
        <v>110</v>
      </c>
      <c r="B8" s="389"/>
      <c r="C8" s="389"/>
      <c r="D8" s="389"/>
      <c r="E8" s="389"/>
      <c r="F8" s="389"/>
      <c r="G8" s="389"/>
      <c r="H8" s="389"/>
      <c r="I8" s="389"/>
    </row>
    <row r="9" spans="1:9" ht="15.75" customHeight="1" thickBot="1">
      <c r="A9" s="390"/>
      <c r="B9" s="390"/>
      <c r="C9" s="390"/>
      <c r="D9" s="390"/>
      <c r="E9" s="390"/>
      <c r="F9" s="390"/>
      <c r="G9" s="390"/>
      <c r="H9" s="390"/>
      <c r="I9" s="390"/>
    </row>
    <row r="10" spans="1:9" ht="15.75">
      <c r="A10" s="159" t="s">
        <v>31</v>
      </c>
      <c r="B10" s="228" t="s">
        <v>102</v>
      </c>
      <c r="C10" s="160" t="s">
        <v>101</v>
      </c>
      <c r="D10" s="396" t="s">
        <v>100</v>
      </c>
      <c r="E10" s="397"/>
      <c r="F10" s="89" t="s">
        <v>34</v>
      </c>
      <c r="G10" s="89" t="s">
        <v>33</v>
      </c>
      <c r="H10" s="394" t="s">
        <v>35</v>
      </c>
      <c r="I10" s="395"/>
    </row>
    <row r="11" spans="1:9" ht="15.75">
      <c r="A11" s="161">
        <v>1</v>
      </c>
      <c r="B11" s="382" t="str">
        <f>$F$1</f>
        <v>Ballymena</v>
      </c>
      <c r="C11" s="351">
        <v>3</v>
      </c>
      <c r="D11" s="334" t="str">
        <f>IF(AwayTeamSheet!$D$4="","",AwayTeamSheet!$D$4)</f>
        <v>Henry Fisher</v>
      </c>
      <c r="E11" s="335" t="str">
        <f>IF(AwayTeamSheet!B6="","",AwayTeamSheet!B6)</f>
        <v>Group A Medley Relay</v>
      </c>
      <c r="F11" s="367" t="s">
        <v>230</v>
      </c>
      <c r="G11" s="357">
        <v>2</v>
      </c>
      <c r="H11" s="351">
        <f>IF(ISBLANK($G11),"",(IF($G11=1,(IF($I15&gt;3,"ERR",7)),(IF($I15&lt;&gt;7,"ERR",3)))))</f>
        <v>3</v>
      </c>
      <c r="I11" s="362"/>
    </row>
    <row r="12" spans="1:9" ht="15.75">
      <c r="A12" s="162"/>
      <c r="B12" s="383"/>
      <c r="C12" s="352"/>
      <c r="D12" s="334" t="str">
        <f>IF(AwayTeamSheet!$D$5="","",AwayTeamSheet!$D$5)</f>
        <v>Callie Kennedy</v>
      </c>
      <c r="E12" s="335" t="str">
        <f>IF(AwayTeamSheet!B7="","",AwayTeamSheet!B7)</f>
        <v>Group A Medley Relay</v>
      </c>
      <c r="F12" s="368"/>
      <c r="G12" s="358"/>
      <c r="H12" s="352"/>
      <c r="I12" s="363"/>
    </row>
    <row r="13" spans="1:9" ht="15.75">
      <c r="A13" s="162"/>
      <c r="B13" s="383"/>
      <c r="C13" s="352"/>
      <c r="D13" s="334" t="str">
        <f>IF(AwayTeamSheet!$D$6="","",AwayTeamSheet!$D$6)</f>
        <v>Dylan McCullough</v>
      </c>
      <c r="E13" s="335" t="str">
        <f>IF(AwayTeamSheet!B8="","",AwayTeamSheet!B8)</f>
        <v>Group C Medley Relay</v>
      </c>
      <c r="F13" s="368"/>
      <c r="G13" s="358"/>
      <c r="H13" s="352"/>
      <c r="I13" s="363"/>
    </row>
    <row r="14" spans="1:9" ht="15.75">
      <c r="A14" s="162" t="s">
        <v>37</v>
      </c>
      <c r="B14" s="386"/>
      <c r="C14" s="353"/>
      <c r="D14" s="334" t="str">
        <f>IF(AwayTeamSheet!$D$7="","",AwayTeamSheet!$D$7)</f>
        <v>Hannah Tohill</v>
      </c>
      <c r="E14" s="335" t="str">
        <f>IF(AwayTeamSheet!B9="","",AwayTeamSheet!B9)</f>
        <v>Group C Medley Relay</v>
      </c>
      <c r="F14" s="372"/>
      <c r="G14" s="361"/>
      <c r="H14" s="353"/>
      <c r="I14" s="364"/>
    </row>
    <row r="15" spans="1:9" ht="15.75">
      <c r="A15" s="162"/>
      <c r="B15" s="382" t="str">
        <f>$A$1</f>
        <v>Lecale</v>
      </c>
      <c r="C15" s="351">
        <v>4</v>
      </c>
      <c r="D15" s="334" t="str">
        <f>IF(HomeTeamSheet!$D$4="","",HomeTeamSheet!$D$4)</f>
        <v>AOIFE MASON</v>
      </c>
      <c r="E15" s="335">
        <f>IF(HomeTeamSheet!F10="","",HomeTeamSheet!F10)</f>
      </c>
      <c r="F15" s="367" t="s">
        <v>229</v>
      </c>
      <c r="G15" s="357">
        <v>1</v>
      </c>
      <c r="H15" s="362"/>
      <c r="I15" s="354">
        <f>IF(ISBLANK($G15),"",(IF($G15=2,(IF($G11&lt;&gt;1,"ERR",3)),(IF($G11=1,"ERR",7)))))</f>
        <v>7</v>
      </c>
    </row>
    <row r="16" spans="1:9" ht="15.75">
      <c r="A16" s="162"/>
      <c r="B16" s="383"/>
      <c r="C16" s="352"/>
      <c r="D16" s="350" t="str">
        <f>IF(HomeTeamSheet!$D$5="","",HomeTeamSheet!$D$5)</f>
        <v>DAISY HARTY</v>
      </c>
      <c r="E16" s="350">
        <f>IF(HomeTeamSheet!F11="","",HomeTeamSheet!F11)</f>
      </c>
      <c r="F16" s="368"/>
      <c r="G16" s="358"/>
      <c r="H16" s="363"/>
      <c r="I16" s="355"/>
    </row>
    <row r="17" spans="1:9" ht="15.75">
      <c r="A17" s="162"/>
      <c r="B17" s="383"/>
      <c r="C17" s="352"/>
      <c r="D17" s="350" t="str">
        <f>IF(HomeTeamSheet!$D$6="","",HomeTeamSheet!$D$6)</f>
        <v>ETHAN MURTAGH</v>
      </c>
      <c r="E17" s="350">
        <f>IF(HomeTeamSheet!F12="","",HomeTeamSheet!F12)</f>
      </c>
      <c r="F17" s="368"/>
      <c r="G17" s="358"/>
      <c r="H17" s="363"/>
      <c r="I17" s="355"/>
    </row>
    <row r="18" spans="1:9" ht="16.5" thickBot="1">
      <c r="A18" s="163"/>
      <c r="B18" s="384"/>
      <c r="C18" s="385"/>
      <c r="D18" s="348" t="str">
        <f>IF(HomeTeamSheet!$D$7="","",HomeTeamSheet!$D$7)</f>
        <v>PADDY EXLEY</v>
      </c>
      <c r="E18" s="349">
        <f>IF(HomeTeamSheet!F13="","",HomeTeamSheet!F13)</f>
        <v>6</v>
      </c>
      <c r="F18" s="369"/>
      <c r="G18" s="359"/>
      <c r="H18" s="364"/>
      <c r="I18" s="356"/>
    </row>
    <row r="19" spans="1:9" ht="16.5" thickTop="1">
      <c r="A19" s="162">
        <v>2</v>
      </c>
      <c r="B19" s="382" t="str">
        <f>$F$1</f>
        <v>Ballymena</v>
      </c>
      <c r="C19" s="351">
        <v>3</v>
      </c>
      <c r="D19" s="334" t="str">
        <f>IF(AwayTeamSheet!$I$4="","",AwayTeamSheet!$I$4)</f>
        <v>Daniel McGivern</v>
      </c>
      <c r="E19" s="335" t="str">
        <f>IF(AwayTeamSheet!B14="","",AwayTeamSheet!B14)</f>
        <v>Group B Backstroke</v>
      </c>
      <c r="F19" s="371" t="s">
        <v>231</v>
      </c>
      <c r="G19" s="360">
        <v>1</v>
      </c>
      <c r="H19" s="351">
        <f>IF(ISBLANK($G19),"",(IF($G19=1,(IF($I23&gt;3,"ERR",7)),(IF($I23&lt;&gt;7,"ERR",3)))))</f>
        <v>7</v>
      </c>
      <c r="I19" s="362"/>
    </row>
    <row r="20" spans="1:9" ht="15.75">
      <c r="A20" s="162"/>
      <c r="B20" s="383"/>
      <c r="C20" s="352"/>
      <c r="D20" s="334" t="str">
        <f>IF(AwayTeamSheet!$I$5="","",AwayTeamSheet!$I$5)</f>
        <v>Ellie Adair</v>
      </c>
      <c r="E20" s="335" t="str">
        <f>IF(AwayTeamSheet!B15="","",AwayTeamSheet!B15)</f>
        <v>Group C Backstroke</v>
      </c>
      <c r="F20" s="368"/>
      <c r="G20" s="358"/>
      <c r="H20" s="352"/>
      <c r="I20" s="363"/>
    </row>
    <row r="21" spans="1:9" ht="15.75">
      <c r="A21" s="162"/>
      <c r="B21" s="383"/>
      <c r="C21" s="352"/>
      <c r="D21" s="334" t="str">
        <f>IF(AwayTeamSheet!$I$6="","",AwayTeamSheet!$I$6)</f>
        <v>Aaron Caskey</v>
      </c>
      <c r="E21" s="335" t="str">
        <f>IF(AwayTeamSheet!B16="","",AwayTeamSheet!B16)</f>
        <v>Group D Backstroke</v>
      </c>
      <c r="F21" s="368"/>
      <c r="G21" s="358"/>
      <c r="H21" s="352"/>
      <c r="I21" s="363"/>
    </row>
    <row r="22" spans="1:9" ht="15.75">
      <c r="A22" s="162" t="s">
        <v>38</v>
      </c>
      <c r="B22" s="386"/>
      <c r="C22" s="353"/>
      <c r="D22" s="334" t="str">
        <f>IF(AwayTeamSheet!$I$7="","",AwayTeamSheet!$I$7)</f>
        <v>Isabel Wainwright</v>
      </c>
      <c r="E22" s="335" t="str">
        <f>IF(AwayTeamSheet!B17="","",AwayTeamSheet!B17)</f>
        <v>Group A Breaststroke</v>
      </c>
      <c r="F22" s="372"/>
      <c r="G22" s="361"/>
      <c r="H22" s="353"/>
      <c r="I22" s="364"/>
    </row>
    <row r="23" spans="1:9" ht="15.75">
      <c r="A23" s="162"/>
      <c r="B23" s="382" t="str">
        <f>$A$1</f>
        <v>Lecale</v>
      </c>
      <c r="C23" s="351">
        <v>4</v>
      </c>
      <c r="D23" s="350" t="str">
        <f>IF(HomeTeamSheet!$I$4="","",HomeTeamSheet!$I$4)</f>
        <v>ENYA CLARK</v>
      </c>
      <c r="E23" s="350">
        <f>IF(HomeTeamSheet!F18="","",HomeTeamSheet!F18)</f>
        <v>16</v>
      </c>
      <c r="F23" s="367" t="s">
        <v>232</v>
      </c>
      <c r="G23" s="357">
        <v>2</v>
      </c>
      <c r="H23" s="362"/>
      <c r="I23" s="354">
        <f>IF(ISBLANK($G23),"",(IF($G23=2,(IF($G19&lt;&gt;1,"ERR",3)),(IF($G19=1,"ERR",7)))))</f>
        <v>3</v>
      </c>
    </row>
    <row r="24" spans="1:9" ht="15.75">
      <c r="A24" s="162"/>
      <c r="B24" s="383"/>
      <c r="C24" s="352"/>
      <c r="D24" s="350" t="str">
        <f>IF(HomeTeamSheet!$I$5="","",HomeTeamSheet!$I$5)</f>
        <v>MARK KNIGHT</v>
      </c>
      <c r="E24" s="350">
        <f>IF(HomeTeamSheet!F19="","",HomeTeamSheet!F19)</f>
        <v>18</v>
      </c>
      <c r="F24" s="368"/>
      <c r="G24" s="358"/>
      <c r="H24" s="363"/>
      <c r="I24" s="355"/>
    </row>
    <row r="25" spans="1:9" ht="15.75">
      <c r="A25" s="162"/>
      <c r="B25" s="383"/>
      <c r="C25" s="352"/>
      <c r="D25" s="350" t="str">
        <f>IF(HomeTeamSheet!$I$6="","",HomeTeamSheet!$I$6)</f>
        <v>MATILDA HARTY</v>
      </c>
      <c r="E25" s="350">
        <f>IF(HomeTeamSheet!F20="","",HomeTeamSheet!F20)</f>
        <v>20</v>
      </c>
      <c r="F25" s="368"/>
      <c r="G25" s="358"/>
      <c r="H25" s="363"/>
      <c r="I25" s="355"/>
    </row>
    <row r="26" spans="1:9" ht="16.5" thickBot="1">
      <c r="A26" s="163"/>
      <c r="B26" s="384"/>
      <c r="C26" s="385"/>
      <c r="D26" s="393" t="str">
        <f>IF(HomeTeamSheet!$I$7="","",HomeTeamSheet!$I$7)</f>
        <v>CONOR BURNS</v>
      </c>
      <c r="E26" s="393">
        <f>IF(HomeTeamSheet!F21="","",HomeTeamSheet!F21)</f>
        <v>22</v>
      </c>
      <c r="F26" s="369"/>
      <c r="G26" s="359"/>
      <c r="H26" s="364"/>
      <c r="I26" s="356"/>
    </row>
    <row r="27" spans="1:9" ht="16.5" thickTop="1">
      <c r="A27" s="162">
        <v>3</v>
      </c>
      <c r="B27" s="382" t="str">
        <f>$F$1</f>
        <v>Ballymena</v>
      </c>
      <c r="C27" s="351">
        <v>3</v>
      </c>
      <c r="D27" s="334" t="str">
        <f>IF(AwayTeamSheet!$D$8="","",AwayTeamSheet!$D$8)</f>
        <v>Ava O'Rawe</v>
      </c>
      <c r="E27" s="335" t="str">
        <f>IF(AwayTeamSheet!B22="","",AwayTeamSheet!B22)</f>
        <v>Group B Butterfly</v>
      </c>
      <c r="F27" s="371" t="s">
        <v>233</v>
      </c>
      <c r="G27" s="360">
        <v>1</v>
      </c>
      <c r="H27" s="351">
        <f>IF(ISBLANK($G27),"",(IF($G27=1,(IF($I31&gt;3,"ERR",7)),(IF($I31&lt;&gt;7,"ERR",3)))))</f>
        <v>7</v>
      </c>
      <c r="I27" s="362"/>
    </row>
    <row r="28" spans="1:9" ht="15.75">
      <c r="A28" s="162"/>
      <c r="B28" s="383"/>
      <c r="C28" s="352"/>
      <c r="D28" s="334" t="str">
        <f>IF(AwayTeamSheet!$D$9="","",AwayTeamSheet!$D$9)</f>
        <v>Harry Lamont</v>
      </c>
      <c r="E28" s="335" t="str">
        <f>IF(AwayTeamSheet!B23="","",AwayTeamSheet!B23)</f>
        <v>Group C Butterfly</v>
      </c>
      <c r="F28" s="368"/>
      <c r="G28" s="358"/>
      <c r="H28" s="352"/>
      <c r="I28" s="363"/>
    </row>
    <row r="29" spans="1:9" ht="15.75">
      <c r="A29" s="164"/>
      <c r="B29" s="383"/>
      <c r="C29" s="352"/>
      <c r="D29" s="334" t="str">
        <f>IF(AwayTeamSheet!$D$10="","",AwayTeamSheet!$D$10)</f>
        <v>Erin McGivern</v>
      </c>
      <c r="E29" s="335" t="str">
        <f>IF(AwayTeamSheet!B24="","",AwayTeamSheet!B24)</f>
        <v>Group D Butterfly</v>
      </c>
      <c r="F29" s="368"/>
      <c r="G29" s="358"/>
      <c r="H29" s="352"/>
      <c r="I29" s="363"/>
    </row>
    <row r="30" spans="1:9" ht="15.75">
      <c r="A30" s="162" t="s">
        <v>39</v>
      </c>
      <c r="B30" s="386"/>
      <c r="C30" s="353"/>
      <c r="D30" s="334" t="str">
        <f>IF(AwayTeamSheet!$D$11="","",AwayTeamSheet!$D$11)</f>
        <v>Thomas Evans</v>
      </c>
      <c r="E30" s="335" t="str">
        <f>IF(AwayTeamSheet!B25="","",AwayTeamSheet!B25)</f>
        <v>Group A Front Crawl</v>
      </c>
      <c r="F30" s="372"/>
      <c r="G30" s="361"/>
      <c r="H30" s="353"/>
      <c r="I30" s="364"/>
    </row>
    <row r="31" spans="1:9" ht="15.75">
      <c r="A31" s="162"/>
      <c r="B31" s="382" t="str">
        <f>$A$1</f>
        <v>Lecale</v>
      </c>
      <c r="C31" s="351">
        <v>4</v>
      </c>
      <c r="D31" s="334" t="str">
        <f>IF(HomeTeamSheet!$D$8="","",HomeTeamSheet!$D$8)</f>
        <v>CHARLOTTE SAVAGE</v>
      </c>
      <c r="E31" s="335">
        <f>IF(HomeTeamSheet!F26="","",HomeTeamSheet!F26)</f>
        <v>32</v>
      </c>
      <c r="F31" s="367" t="s">
        <v>234</v>
      </c>
      <c r="G31" s="357">
        <v>2</v>
      </c>
      <c r="H31" s="362"/>
      <c r="I31" s="354">
        <f>IF(ISBLANK($G31),"",(IF($G31=2,(IF($G27&lt;&gt;1,"ERR",3)),(IF($G27=1,"ERR",7)))))</f>
        <v>3</v>
      </c>
    </row>
    <row r="32" spans="1:9" ht="15.75">
      <c r="A32" s="162"/>
      <c r="B32" s="383"/>
      <c r="C32" s="352"/>
      <c r="D32" s="350" t="str">
        <f>IF(HomeTeamSheet!$D$9="","",HomeTeamSheet!$D$9)</f>
        <v>AIDEN MALLET</v>
      </c>
      <c r="E32" s="350">
        <f>IF(HomeTeamSheet!F27="","",HomeTeamSheet!F27)</f>
        <v>34</v>
      </c>
      <c r="F32" s="368"/>
      <c r="G32" s="358"/>
      <c r="H32" s="363"/>
      <c r="I32" s="355"/>
    </row>
    <row r="33" spans="1:9" ht="15.75">
      <c r="A33" s="162"/>
      <c r="B33" s="383"/>
      <c r="C33" s="352"/>
      <c r="D33" s="350" t="str">
        <f>IF(HomeTeamSheet!$D$10="","",HomeTeamSheet!$D$10)</f>
        <v>JOSEPH MCCALLISTER</v>
      </c>
      <c r="E33" s="350">
        <f>IF(HomeTeamSheet!F28="","",HomeTeamSheet!F28)</f>
        <v>36</v>
      </c>
      <c r="F33" s="368"/>
      <c r="G33" s="358"/>
      <c r="H33" s="363"/>
      <c r="I33" s="355"/>
    </row>
    <row r="34" spans="1:9" ht="16.5" thickBot="1">
      <c r="A34" s="163"/>
      <c r="B34" s="384"/>
      <c r="C34" s="385"/>
      <c r="D34" s="348" t="str">
        <f>IF(HomeTeamSheet!$D$11="","",HomeTeamSheet!$D$11)</f>
        <v>OLIVIA MISKELLY</v>
      </c>
      <c r="E34" s="349">
        <f>IF(HomeTeamSheet!F29="","",HomeTeamSheet!F29)</f>
      </c>
      <c r="F34" s="369"/>
      <c r="G34" s="359"/>
      <c r="H34" s="364"/>
      <c r="I34" s="356"/>
    </row>
    <row r="35" spans="1:9" ht="16.5" thickTop="1">
      <c r="A35" s="162">
        <v>4</v>
      </c>
      <c r="B35" s="382" t="str">
        <f>$F$1</f>
        <v>Ballymena</v>
      </c>
      <c r="C35" s="351">
        <v>3</v>
      </c>
      <c r="D35" s="334" t="str">
        <f>IF(AwayTeamSheet!$I$8="","",AwayTeamSheet!$I$8)</f>
        <v>Hannah Morrison</v>
      </c>
      <c r="E35" s="335" t="str">
        <f>IF(AwayTeamSheet!B30="","",AwayTeamSheet!B30)</f>
        <v>Group A Freestyle Relay</v>
      </c>
      <c r="F35" s="371" t="s">
        <v>235</v>
      </c>
      <c r="G35" s="360">
        <v>1</v>
      </c>
      <c r="H35" s="351">
        <f>IF(ISBLANK($G35),"",(IF($G35=1,(IF($I39&gt;3,"ERR",7)),(IF($I39&lt;&gt;7,"ERR",3)))))</f>
        <v>7</v>
      </c>
      <c r="I35" s="362"/>
    </row>
    <row r="36" spans="1:9" ht="15.75">
      <c r="A36" s="164"/>
      <c r="B36" s="383"/>
      <c r="C36" s="352"/>
      <c r="D36" s="334" t="str">
        <f>IF(AwayTeamSheet!$I$9="","",AwayTeamSheet!$I$9)</f>
        <v>Ruby Gray</v>
      </c>
      <c r="E36" s="335" t="str">
        <f>IF(AwayTeamSheet!B31="","",AwayTeamSheet!B31)</f>
        <v>Group A Freestyle Relay</v>
      </c>
      <c r="F36" s="368"/>
      <c r="G36" s="358"/>
      <c r="H36" s="352"/>
      <c r="I36" s="363"/>
    </row>
    <row r="37" spans="1:9" ht="15.75">
      <c r="A37" s="164"/>
      <c r="B37" s="383"/>
      <c r="C37" s="352"/>
      <c r="D37" s="334" t="str">
        <f>IF(AwayTeamSheet!$I$10="","",AwayTeamSheet!$I$10)</f>
        <v>Michael Leetch</v>
      </c>
      <c r="E37" s="335" t="str">
        <f>IF(AwayTeamSheet!B32="","",AwayTeamSheet!B32)</f>
        <v>Group A Freestyle Relay</v>
      </c>
      <c r="F37" s="368"/>
      <c r="G37" s="358"/>
      <c r="H37" s="352"/>
      <c r="I37" s="363"/>
    </row>
    <row r="38" spans="1:9" ht="15.75">
      <c r="A38" s="164" t="s">
        <v>41</v>
      </c>
      <c r="B38" s="386"/>
      <c r="C38" s="353"/>
      <c r="D38" s="334" t="str">
        <f>IF(AwayTeamSheet!$I$11="","",AwayTeamSheet!$I$11)</f>
        <v>Ryan Addison</v>
      </c>
      <c r="E38" s="335" t="str">
        <f>IF(AwayTeamSheet!B33="","",AwayTeamSheet!B33)</f>
        <v>Group A Freestyle Relay</v>
      </c>
      <c r="F38" s="372"/>
      <c r="G38" s="361"/>
      <c r="H38" s="353"/>
      <c r="I38" s="364"/>
    </row>
    <row r="39" spans="1:9" ht="15.75">
      <c r="A39" s="162"/>
      <c r="B39" s="382" t="str">
        <f>$A$1</f>
        <v>Lecale</v>
      </c>
      <c r="C39" s="351">
        <v>4</v>
      </c>
      <c r="D39" s="350" t="str">
        <f>IF(HomeTeamSheet!$I$8="","",HomeTeamSheet!$I$8)</f>
        <v>EMILY BURNS</v>
      </c>
      <c r="E39" s="350">
        <f>IF(HomeTeamSheet!F34="","",HomeTeamSheet!F34)</f>
        <v>40</v>
      </c>
      <c r="F39" s="367" t="s">
        <v>236</v>
      </c>
      <c r="G39" s="357">
        <v>2</v>
      </c>
      <c r="H39" s="362"/>
      <c r="I39" s="354">
        <f>IF(ISBLANK($G39),"",(IF($G39=2,(IF($G35&lt;&gt;1,"ERR",3)),(IF($G35=1,"ERR",7)))))</f>
        <v>3</v>
      </c>
    </row>
    <row r="40" spans="1:9" ht="15.75">
      <c r="A40" s="162"/>
      <c r="B40" s="383"/>
      <c r="C40" s="352"/>
      <c r="D40" s="350" t="str">
        <f>IF(HomeTeamSheet!$I$9="","",HomeTeamSheet!$I$9)</f>
        <v>THOMAS NAY</v>
      </c>
      <c r="E40" s="350">
        <f>IF(HomeTeamSheet!F35="","",HomeTeamSheet!F35)</f>
      </c>
      <c r="F40" s="368"/>
      <c r="G40" s="358"/>
      <c r="H40" s="363"/>
      <c r="I40" s="355"/>
    </row>
    <row r="41" spans="1:9" ht="15.75">
      <c r="A41" s="162"/>
      <c r="B41" s="383"/>
      <c r="C41" s="352"/>
      <c r="D41" s="350" t="str">
        <f>IF(HomeTeamSheet!$I$10="","",HomeTeamSheet!$I$10)</f>
        <v>AMY QUINN</v>
      </c>
      <c r="E41" s="350">
        <f>IF(HomeTeamSheet!F36="","",HomeTeamSheet!F36)</f>
      </c>
      <c r="F41" s="368"/>
      <c r="G41" s="358"/>
      <c r="H41" s="363"/>
      <c r="I41" s="355"/>
    </row>
    <row r="42" spans="1:9" ht="16.5" thickBot="1">
      <c r="A42" s="163"/>
      <c r="B42" s="384"/>
      <c r="C42" s="385"/>
      <c r="D42" s="393" t="str">
        <f>IF(HomeTeamSheet!$I$11="","",HomeTeamSheet!$I$11)</f>
        <v>FIONTANN ROGERS</v>
      </c>
      <c r="E42" s="393">
        <f>IF(HomeTeamSheet!F37="","",HomeTeamSheet!F37)</f>
      </c>
      <c r="F42" s="369"/>
      <c r="G42" s="359"/>
      <c r="H42" s="364"/>
      <c r="I42" s="356"/>
    </row>
    <row r="43" spans="1:9" ht="16.5" thickTop="1">
      <c r="A43" s="119"/>
      <c r="B43" s="229"/>
      <c r="C43" s="118"/>
      <c r="D43" s="95"/>
      <c r="E43" s="95"/>
      <c r="F43" s="117"/>
      <c r="G43" s="116"/>
      <c r="H43" s="237"/>
      <c r="I43" s="238"/>
    </row>
    <row r="44" spans="1:9" ht="15.75">
      <c r="A44" s="119"/>
      <c r="B44" s="229"/>
      <c r="C44" s="118"/>
      <c r="D44" s="95"/>
      <c r="E44" s="95"/>
      <c r="F44" s="117"/>
      <c r="G44" s="116"/>
      <c r="H44" s="237"/>
      <c r="I44" s="238"/>
    </row>
    <row r="45" spans="1:9" ht="16.5" thickBot="1">
      <c r="A45" s="115"/>
      <c r="B45" s="230"/>
      <c r="C45" s="114"/>
      <c r="D45" s="91"/>
      <c r="E45" s="91"/>
      <c r="F45" s="113"/>
      <c r="G45" s="185" t="s">
        <v>99</v>
      </c>
      <c r="H45" s="180">
        <f>SUM(H11:H42)</f>
        <v>24</v>
      </c>
      <c r="I45" s="180">
        <f>SUM(I11:I42)</f>
        <v>16</v>
      </c>
    </row>
    <row r="46" spans="4:7" ht="15">
      <c r="D46" s="112"/>
      <c r="E46" s="112"/>
      <c r="F46" s="111"/>
      <c r="G46" s="110"/>
    </row>
    <row r="47" spans="1:9" ht="15.75" thickBot="1">
      <c r="A47" s="398" t="s">
        <v>109</v>
      </c>
      <c r="B47" s="398"/>
      <c r="C47" s="398"/>
      <c r="D47" s="398"/>
      <c r="E47" s="398"/>
      <c r="F47" s="398"/>
      <c r="G47" s="398"/>
      <c r="H47" s="398"/>
      <c r="I47" s="398"/>
    </row>
    <row r="48" spans="1:9" ht="15.75" thickBot="1">
      <c r="A48" s="244" t="s">
        <v>31</v>
      </c>
      <c r="B48" s="245" t="s">
        <v>102</v>
      </c>
      <c r="C48" s="246" t="s">
        <v>101</v>
      </c>
      <c r="D48" s="340" t="s">
        <v>100</v>
      </c>
      <c r="E48" s="341"/>
      <c r="F48" s="109" t="s">
        <v>34</v>
      </c>
      <c r="G48" s="108" t="s">
        <v>33</v>
      </c>
      <c r="H48" s="375" t="s">
        <v>35</v>
      </c>
      <c r="I48" s="376"/>
    </row>
    <row r="49" spans="1:9" ht="15">
      <c r="A49" s="165"/>
      <c r="B49" s="346" t="str">
        <f>$F$1</f>
        <v>Ballymena</v>
      </c>
      <c r="C49" s="166">
        <v>1</v>
      </c>
      <c r="D49" s="338" t="str">
        <f>IF(AwayTeamSheet!C$13="","",AwayTeamSheet!C$13)</f>
        <v>Evie Park</v>
      </c>
      <c r="E49" s="339">
        <f>IF(AwayTeamSheet!B44="","",AwayTeamSheet!B44)</f>
      </c>
      <c r="F49" s="279">
        <v>29.06</v>
      </c>
      <c r="G49" s="106">
        <v>4</v>
      </c>
      <c r="H49" s="239">
        <f>IF($G49=1,4,IF($G49=2,3,IF($G49=3,2,IF($G49=4,1," "))))</f>
        <v>1</v>
      </c>
      <c r="I49" s="240"/>
    </row>
    <row r="50" spans="1:9" ht="15">
      <c r="A50" s="167">
        <v>5</v>
      </c>
      <c r="B50" s="344"/>
      <c r="C50" s="168">
        <v>3</v>
      </c>
      <c r="D50" s="334" t="str">
        <f>IF(AwayTeamSheet!D$13="","",AwayTeamSheet!D$13)</f>
        <v>Hannah Tohill</v>
      </c>
      <c r="E50" s="335"/>
      <c r="F50" s="280">
        <v>28.44</v>
      </c>
      <c r="G50" s="100">
        <v>3</v>
      </c>
      <c r="H50" s="239">
        <f>IF($G50=1,4,IF($G50=2,3,IF($G50=3,2,IF($G50=4,1," "))))</f>
        <v>2</v>
      </c>
      <c r="I50" s="240"/>
    </row>
    <row r="51" spans="1:9" ht="15.75" thickBot="1">
      <c r="A51" s="167" t="s">
        <v>37</v>
      </c>
      <c r="B51" s="347"/>
      <c r="C51" s="168">
        <v>5</v>
      </c>
      <c r="D51" s="334" t="str">
        <f>IF(AwayTeamSheet!E$13="","",AwayTeamSheet!E$13)</f>
        <v>Callie Kennedy</v>
      </c>
      <c r="E51" s="335"/>
      <c r="F51" s="101">
        <v>32.59</v>
      </c>
      <c r="G51" s="100">
        <v>5</v>
      </c>
      <c r="H51" s="241" t="str">
        <f>IF($G51=1,4,IF($G51=2,3,IF($G51=3,2,IF($G51=4,1," "))))</f>
        <v> </v>
      </c>
      <c r="I51" s="242"/>
    </row>
    <row r="52" spans="1:9" ht="15">
      <c r="A52" s="167" t="s">
        <v>105</v>
      </c>
      <c r="B52" s="343" t="str">
        <f>$A$1</f>
        <v>Lecale</v>
      </c>
      <c r="C52" s="168">
        <v>2</v>
      </c>
      <c r="D52" s="334" t="str">
        <f>IF(HomeTeamSheet!C$13="","",HomeTeamSheet!C$13)</f>
        <v>FIANNA OWENS</v>
      </c>
      <c r="E52" s="335"/>
      <c r="F52" s="280">
        <v>27.44</v>
      </c>
      <c r="G52" s="100">
        <v>2</v>
      </c>
      <c r="H52" s="240"/>
      <c r="I52" s="239">
        <f>IF($G52=1,4,IF($G52=2,3,IF($G52=3,2,IF($G52=4,1," "))))</f>
        <v>3</v>
      </c>
    </row>
    <row r="53" spans="1:9" ht="15">
      <c r="A53" s="167" t="s">
        <v>108</v>
      </c>
      <c r="B53" s="344"/>
      <c r="C53" s="168">
        <v>4</v>
      </c>
      <c r="D53" s="334" t="str">
        <f>IF(HomeTeamSheet!D$13="","",HomeTeamSheet!D$13)</f>
        <v>AOIFE MASON</v>
      </c>
      <c r="E53" s="335"/>
      <c r="F53" s="280">
        <v>23.67</v>
      </c>
      <c r="G53" s="100">
        <v>1</v>
      </c>
      <c r="H53" s="240"/>
      <c r="I53" s="239">
        <f>IF($G53=1,4,IF($G53=2,3,IF($G53=3,2,IF($G53=4,1," "))))</f>
        <v>4</v>
      </c>
    </row>
    <row r="54" spans="1:9" ht="15.75" thickBot="1">
      <c r="A54" s="169"/>
      <c r="B54" s="345"/>
      <c r="C54" s="170">
        <v>6</v>
      </c>
      <c r="D54" s="336">
        <f>IF(HomeTeamSheet!E$13="","",HomeTeamSheet!E$13)</f>
      </c>
      <c r="E54" s="337"/>
      <c r="F54" s="99"/>
      <c r="G54" s="98"/>
      <c r="H54" s="242"/>
      <c r="I54" s="241" t="str">
        <f>IF($G54=1,4,IF($G54=2,3,IF($G54=3,2,IF($G54=4,1," "))))</f>
        <v> </v>
      </c>
    </row>
    <row r="55" spans="1:9" ht="15">
      <c r="A55" s="167"/>
      <c r="B55" s="346" t="str">
        <f>$F$1</f>
        <v>Ballymena</v>
      </c>
      <c r="C55" s="171">
        <v>1</v>
      </c>
      <c r="D55" s="338" t="str">
        <f>IF(AwayTeamSheet!H$13="","",AwayTeamSheet!H$13)</f>
        <v>Dylan McCullough</v>
      </c>
      <c r="E55" s="339">
        <f>IF(AwayTeamSheet!B50="","",AwayTeamSheet!B50)</f>
      </c>
      <c r="F55" s="103">
        <v>29.65</v>
      </c>
      <c r="G55" s="102">
        <v>3</v>
      </c>
      <c r="H55" s="239">
        <f>IF($G55=1,4,IF($G55=2,3,IF($G55=3,2,IF($G55=4,1," "))))</f>
        <v>2</v>
      </c>
      <c r="I55" s="240"/>
    </row>
    <row r="56" spans="1:9" ht="15">
      <c r="A56" s="167">
        <v>6</v>
      </c>
      <c r="B56" s="344"/>
      <c r="C56" s="168">
        <v>3</v>
      </c>
      <c r="D56" s="334" t="str">
        <f>IF(AwayTeamSheet!I$13="","",AwayTeamSheet!I$13)</f>
        <v>Henry Fisher</v>
      </c>
      <c r="E56" s="335"/>
      <c r="F56" s="101">
        <v>28.38</v>
      </c>
      <c r="G56" s="100">
        <v>2</v>
      </c>
      <c r="H56" s="239">
        <f>IF($G56=1,4,IF($G56=2,3,IF($G56=3,2,IF($G56=4,1," "))))</f>
        <v>3</v>
      </c>
      <c r="I56" s="240"/>
    </row>
    <row r="57" spans="1:9" ht="15.75" thickBot="1">
      <c r="A57" s="167" t="s">
        <v>37</v>
      </c>
      <c r="B57" s="347"/>
      <c r="C57" s="168">
        <v>5</v>
      </c>
      <c r="D57" s="334">
        <f>IF(AwayTeamSheet!J$13="","",AwayTeamSheet!J$13)</f>
      </c>
      <c r="E57" s="335"/>
      <c r="F57" s="101"/>
      <c r="G57" s="100"/>
      <c r="H57" s="239" t="str">
        <f>IF($G57=1,4,IF($G57=2,3,IF($G57=3,2,IF($G57=4,1," "))))</f>
        <v> </v>
      </c>
      <c r="I57" s="242"/>
    </row>
    <row r="58" spans="1:9" ht="15">
      <c r="A58" s="167" t="s">
        <v>104</v>
      </c>
      <c r="B58" s="343" t="str">
        <f>$A$1</f>
        <v>Lecale</v>
      </c>
      <c r="C58" s="172">
        <v>2</v>
      </c>
      <c r="D58" s="334" t="str">
        <f>IF(HomeTeamSheet!H$13="","",HomeTeamSheet!H$13)</f>
        <v>ETHAN MURTAGH</v>
      </c>
      <c r="E58" s="335"/>
      <c r="F58" s="105">
        <v>33.94</v>
      </c>
      <c r="G58" s="100">
        <v>5</v>
      </c>
      <c r="H58" s="240"/>
      <c r="I58" s="239" t="str">
        <f>IF($G58=1,4,IF($G58=2,3,IF($G58=3,2,IF($G58=4,1," "))))</f>
        <v> </v>
      </c>
    </row>
    <row r="59" spans="1:9" ht="15">
      <c r="A59" s="167"/>
      <c r="B59" s="344"/>
      <c r="C59" s="168">
        <v>4</v>
      </c>
      <c r="D59" s="334" t="str">
        <f>IF(HomeTeamSheet!I$13="","",HomeTeamSheet!I$13)</f>
        <v>JACK NAY</v>
      </c>
      <c r="E59" s="335"/>
      <c r="F59" s="101">
        <v>27.82</v>
      </c>
      <c r="G59" s="100">
        <v>1</v>
      </c>
      <c r="H59" s="240"/>
      <c r="I59" s="239">
        <f>IF($G59=1,4,IF($G59=2,3,IF($G59=3,2,IF($G59=4,1," "))))</f>
        <v>4</v>
      </c>
    </row>
    <row r="60" spans="1:9" ht="15.75" thickBot="1">
      <c r="A60" s="169"/>
      <c r="B60" s="345"/>
      <c r="C60" s="170">
        <v>6</v>
      </c>
      <c r="D60" s="336" t="str">
        <f>IF(HomeTeamSheet!J$13="","",HomeTeamSheet!J$13)</f>
        <v>EOIN KEARNEY</v>
      </c>
      <c r="E60" s="337"/>
      <c r="F60" s="99">
        <v>32.32</v>
      </c>
      <c r="G60" s="98">
        <v>4</v>
      </c>
      <c r="H60" s="242"/>
      <c r="I60" s="241">
        <f>IF($G60=1,4,IF($G60=2,3,IF($G60=3,2,IF($G60=4,1," "))))</f>
        <v>1</v>
      </c>
    </row>
    <row r="61" spans="1:9" ht="15">
      <c r="A61" s="167"/>
      <c r="B61" s="346" t="str">
        <f>$F$1</f>
        <v>Ballymena</v>
      </c>
      <c r="C61" s="171">
        <v>1</v>
      </c>
      <c r="D61" s="338" t="str">
        <f>IF(AwayTeamSheet!C$14="","",AwayTeamSheet!C$14)</f>
        <v>Ellie Adair</v>
      </c>
      <c r="E61" s="339">
        <f>IF(AwayTeamSheet!B56="","",AwayTeamSheet!B56)</f>
      </c>
      <c r="F61" s="103">
        <v>21.97</v>
      </c>
      <c r="G61" s="102">
        <v>1</v>
      </c>
      <c r="H61" s="239">
        <f>IF($G61=1,4,IF($G61=2,3,IF($G61=3,2,IF($G61=4,1," "))))</f>
        <v>4</v>
      </c>
      <c r="I61" s="240"/>
    </row>
    <row r="62" spans="1:9" ht="15">
      <c r="A62" s="167">
        <v>7</v>
      </c>
      <c r="B62" s="344"/>
      <c r="C62" s="168">
        <v>3</v>
      </c>
      <c r="D62" s="334" t="str">
        <f>IF(AwayTeamSheet!D$14="","",AwayTeamSheet!D$14)</f>
        <v>Isabel Wainwright</v>
      </c>
      <c r="E62" s="335"/>
      <c r="F62" s="101">
        <v>23.19</v>
      </c>
      <c r="G62" s="100">
        <v>2</v>
      </c>
      <c r="H62" s="239">
        <f>IF($G62=1,4,IF($G62=2,3,IF($G62=3,2,IF($G62=4,1," "))))</f>
        <v>3</v>
      </c>
      <c r="I62" s="240"/>
    </row>
    <row r="63" spans="1:9" ht="15.75" thickBot="1">
      <c r="A63" s="167" t="s">
        <v>38</v>
      </c>
      <c r="B63" s="347"/>
      <c r="C63" s="168">
        <v>5</v>
      </c>
      <c r="D63" s="334" t="str">
        <f>IF(AwayTeamSheet!E$14="","",AwayTeamSheet!E$14)</f>
        <v>Elyse Erskyne</v>
      </c>
      <c r="E63" s="335"/>
      <c r="F63" s="101">
        <v>26.81</v>
      </c>
      <c r="G63" s="100">
        <v>5</v>
      </c>
      <c r="H63" s="241" t="str">
        <f>IF($G63=1,4,IF($G63=2,3,IF($G63=3,2,IF($G63=4,1," "))))</f>
        <v> </v>
      </c>
      <c r="I63" s="242"/>
    </row>
    <row r="64" spans="1:9" ht="15">
      <c r="A64" s="167" t="s">
        <v>105</v>
      </c>
      <c r="B64" s="343" t="str">
        <f>$A$1</f>
        <v>Lecale</v>
      </c>
      <c r="C64" s="168">
        <v>2</v>
      </c>
      <c r="D64" s="334" t="str">
        <f>IF(HomeTeamSheet!C$14="","",HomeTeamSheet!C$14)</f>
        <v>MATILDA HARTY</v>
      </c>
      <c r="E64" s="335"/>
      <c r="F64" s="101">
        <v>25.25</v>
      </c>
      <c r="G64" s="100">
        <v>4</v>
      </c>
      <c r="H64" s="240"/>
      <c r="I64" s="239">
        <f>IF($G64=1,4,IF($G64=2,3,IF($G64=3,2,IF($G64=4,1," "))))</f>
        <v>1</v>
      </c>
    </row>
    <row r="65" spans="1:9" ht="15">
      <c r="A65" s="167"/>
      <c r="B65" s="344"/>
      <c r="C65" s="168">
        <v>4</v>
      </c>
      <c r="D65" s="334" t="str">
        <f>IF(HomeTeamSheet!D$14="","",HomeTeamSheet!D$14)</f>
        <v>ENYA CLARK</v>
      </c>
      <c r="E65" s="335"/>
      <c r="F65" s="101">
        <v>23.17</v>
      </c>
      <c r="G65" s="100">
        <v>3</v>
      </c>
      <c r="H65" s="240"/>
      <c r="I65" s="239">
        <f>IF($G65=1,4,IF($G65=2,3,IF($G65=3,2,IF($G65=4,1," "))))</f>
        <v>2</v>
      </c>
    </row>
    <row r="66" spans="1:9" ht="15.75" thickBot="1">
      <c r="A66" s="169"/>
      <c r="B66" s="345"/>
      <c r="C66" s="170">
        <v>6</v>
      </c>
      <c r="D66" s="336">
        <f>IF(HomeTeamSheet!E$14="","",HomeTeamSheet!E$14)</f>
      </c>
      <c r="E66" s="337"/>
      <c r="F66" s="99"/>
      <c r="G66" s="98"/>
      <c r="H66" s="242"/>
      <c r="I66" s="241" t="str">
        <f>IF($G66=1,4,IF($G66=2,3,IF($G66=3,2,IF($G66=4,1," "))))</f>
        <v> </v>
      </c>
    </row>
    <row r="67" spans="1:9" ht="15">
      <c r="A67" s="165"/>
      <c r="B67" s="346" t="str">
        <f>$F$1</f>
        <v>Ballymena</v>
      </c>
      <c r="C67" s="166">
        <v>1</v>
      </c>
      <c r="D67" s="338" t="str">
        <f>IF(AwayTeamSheet!H$14="","",AwayTeamSheet!H$14)</f>
        <v>Daniel McGivern</v>
      </c>
      <c r="E67" s="339">
        <f>IF(AwayTeamSheet!B62="","",AwayTeamSheet!B62)</f>
      </c>
      <c r="F67" s="107">
        <v>22.37</v>
      </c>
      <c r="G67" s="106">
        <v>2</v>
      </c>
      <c r="H67" s="239">
        <f>IF($G67=1,4,IF($G67=2,3,IF($G67=3,2,IF($G67=4,1," "))))</f>
        <v>3</v>
      </c>
      <c r="I67" s="240"/>
    </row>
    <row r="68" spans="1:9" ht="15">
      <c r="A68" s="167">
        <v>8</v>
      </c>
      <c r="B68" s="344"/>
      <c r="C68" s="168">
        <v>3</v>
      </c>
      <c r="D68" s="334" t="str">
        <f>IF(AwayTeamSheet!I$14="","",AwayTeamSheet!I$14)</f>
        <v>Aaron Caskey</v>
      </c>
      <c r="E68" s="335"/>
      <c r="F68" s="101">
        <v>21.28</v>
      </c>
      <c r="G68" s="100">
        <v>1</v>
      </c>
      <c r="H68" s="239">
        <f>IF($G68=1,4,IF($G68=2,3,IF($G68=3,2,IF($G68=4,1," "))))</f>
        <v>4</v>
      </c>
      <c r="I68" s="240"/>
    </row>
    <row r="69" spans="1:9" ht="15.75" thickBot="1">
      <c r="A69" s="167" t="s">
        <v>38</v>
      </c>
      <c r="B69" s="347"/>
      <c r="C69" s="168">
        <v>5</v>
      </c>
      <c r="D69" s="334">
        <f>IF(AwayTeamSheet!J$14="","",AwayTeamSheet!J$14)</f>
      </c>
      <c r="E69" s="335"/>
      <c r="F69" s="101"/>
      <c r="G69" s="100"/>
      <c r="H69" s="241" t="str">
        <f>IF($G69=1,4,IF($G69=2,3,IF($G69=3,2,IF($G69=4,1," "))))</f>
        <v> </v>
      </c>
      <c r="I69" s="242"/>
    </row>
    <row r="70" spans="1:9" ht="15">
      <c r="A70" s="167" t="s">
        <v>104</v>
      </c>
      <c r="B70" s="343" t="str">
        <f>$A$1</f>
        <v>Lecale</v>
      </c>
      <c r="C70" s="168">
        <v>2</v>
      </c>
      <c r="D70" s="334" t="str">
        <f>IF(HomeTeamSheet!H$14="","",HomeTeamSheet!H$14)</f>
        <v>CONOR BURNS</v>
      </c>
      <c r="E70" s="335"/>
      <c r="F70" s="101">
        <v>30.06</v>
      </c>
      <c r="G70" s="100">
        <v>4</v>
      </c>
      <c r="H70" s="240"/>
      <c r="I70" s="239">
        <f>IF($G70=1,4,IF($G70=2,3,IF($G70=3,2,IF($G70=4,1," "))))</f>
        <v>1</v>
      </c>
    </row>
    <row r="71" spans="1:9" ht="15">
      <c r="A71" s="167"/>
      <c r="B71" s="344"/>
      <c r="C71" s="168">
        <v>4</v>
      </c>
      <c r="D71" s="334" t="str">
        <f>IF(HomeTeamSheet!I$14="","",HomeTeamSheet!I$14)</f>
        <v>MARK KNIGHT</v>
      </c>
      <c r="E71" s="335"/>
      <c r="F71" s="101">
        <v>25.77</v>
      </c>
      <c r="G71" s="100">
        <v>3</v>
      </c>
      <c r="H71" s="240"/>
      <c r="I71" s="239">
        <f>IF($G71=1,4,IF($G71=2,3,IF($G71=3,2,IF($G71=4,1," "))))</f>
        <v>2</v>
      </c>
    </row>
    <row r="72" spans="1:9" ht="15.75" thickBot="1">
      <c r="A72" s="169"/>
      <c r="B72" s="345"/>
      <c r="C72" s="170">
        <v>6</v>
      </c>
      <c r="D72" s="336" t="str">
        <f>IF(HomeTeamSheet!J$14="","",HomeTeamSheet!J$14)</f>
        <v>LUCAS ONEILL</v>
      </c>
      <c r="E72" s="337"/>
      <c r="F72" s="99">
        <v>30.82</v>
      </c>
      <c r="G72" s="98">
        <v>5</v>
      </c>
      <c r="H72" s="242"/>
      <c r="I72" s="241" t="str">
        <f>IF($G72=1,4,IF($G72=2,3,IF($G72=3,2,IF($G72=4,1," "))))</f>
        <v> </v>
      </c>
    </row>
    <row r="73" spans="1:9" ht="15">
      <c r="A73" s="167"/>
      <c r="B73" s="346" t="str">
        <f>$F$1</f>
        <v>Ballymena</v>
      </c>
      <c r="C73" s="171">
        <v>1</v>
      </c>
      <c r="D73" s="338" t="str">
        <f>IF(AwayTeamSheet!C$15="","",AwayTeamSheet!C$15)</f>
        <v>Ava O'Rawe</v>
      </c>
      <c r="E73" s="339">
        <f>IF(AwayTeamSheet!B68="","",AwayTeamSheet!B68)</f>
      </c>
      <c r="F73" s="103">
        <v>22.38</v>
      </c>
      <c r="G73" s="102">
        <v>3</v>
      </c>
      <c r="H73" s="239">
        <f>IF($G73=1,4,IF($G73=2,3,IF($G73=3,2,IF($G73=4,1," "))))</f>
        <v>2</v>
      </c>
      <c r="I73" s="240"/>
    </row>
    <row r="74" spans="1:9" ht="15">
      <c r="A74" s="167">
        <v>9</v>
      </c>
      <c r="B74" s="344"/>
      <c r="C74" s="168">
        <v>3</v>
      </c>
      <c r="D74" s="334" t="str">
        <f>IF(AwayTeamSheet!D$15="","",AwayTeamSheet!D$15)</f>
        <v>Erin McGivern</v>
      </c>
      <c r="E74" s="335"/>
      <c r="F74" s="101">
        <v>21.09</v>
      </c>
      <c r="G74" s="100">
        <v>2</v>
      </c>
      <c r="H74" s="239">
        <f>IF($G74=1,4,IF($G74=2,3,IF($G74=3,2,IF($G74=4,1," "))))</f>
        <v>3</v>
      </c>
      <c r="I74" s="240"/>
    </row>
    <row r="75" spans="1:9" ht="15.75" thickBot="1">
      <c r="A75" s="167" t="s">
        <v>39</v>
      </c>
      <c r="B75" s="347"/>
      <c r="C75" s="168">
        <v>5</v>
      </c>
      <c r="D75" s="334" t="str">
        <f>IF(AwayTeamSheet!E$15="","",AwayTeamSheet!E$15)</f>
        <v>Holly Fisher</v>
      </c>
      <c r="E75" s="335"/>
      <c r="F75" s="101">
        <v>23.25</v>
      </c>
      <c r="G75" s="100"/>
      <c r="H75" s="241" t="str">
        <f>IF($G75=1,4,IF($G75=2,3,IF($G75=3,2,IF($G75=4,1," "))))</f>
        <v> </v>
      </c>
      <c r="I75" s="242"/>
    </row>
    <row r="76" spans="1:9" ht="15">
      <c r="A76" s="167" t="s">
        <v>105</v>
      </c>
      <c r="B76" s="343" t="str">
        <f>$A$1</f>
        <v>Lecale</v>
      </c>
      <c r="C76" s="172">
        <v>2</v>
      </c>
      <c r="D76" s="334" t="str">
        <f>IF(HomeTeamSheet!C$15="","",HomeTeamSheet!C$15)</f>
        <v>CHARLOTTE SAVAGE</v>
      </c>
      <c r="E76" s="335"/>
      <c r="F76" s="105">
        <v>24.06</v>
      </c>
      <c r="G76" s="100">
        <v>4</v>
      </c>
      <c r="H76" s="240"/>
      <c r="I76" s="239">
        <f>IF($G76=1,4,IF($G76=2,3,IF($G76=3,2,IF($G76=4,1," "))))</f>
        <v>1</v>
      </c>
    </row>
    <row r="77" spans="1:9" ht="15">
      <c r="A77" s="167"/>
      <c r="B77" s="344"/>
      <c r="C77" s="172">
        <v>4</v>
      </c>
      <c r="D77" s="334" t="str">
        <f>IF(HomeTeamSheet!D$15="","",HomeTeamSheet!D$15)</f>
        <v>OLIVIA MISKELLY</v>
      </c>
      <c r="E77" s="335"/>
      <c r="F77" s="105">
        <v>19.13</v>
      </c>
      <c r="G77" s="100">
        <v>1</v>
      </c>
      <c r="H77" s="240"/>
      <c r="I77" s="239">
        <f>IF($G77=1,4,IF($G77=2,3,IF($G77=3,2,IF($G77=4,1," "))))</f>
        <v>4</v>
      </c>
    </row>
    <row r="78" spans="1:9" ht="15.75" thickBot="1">
      <c r="A78" s="169"/>
      <c r="B78" s="345"/>
      <c r="C78" s="173">
        <v>6</v>
      </c>
      <c r="D78" s="336">
        <f>IF(HomeTeamSheet!E$15="","",HomeTeamSheet!E$15)</f>
      </c>
      <c r="E78" s="337"/>
      <c r="F78" s="104"/>
      <c r="G78" s="98"/>
      <c r="H78" s="242"/>
      <c r="I78" s="241" t="str">
        <f>IF($G78=1,4,IF($G78=2,3,IF($G78=3,2,IF($G78=4,1," "))))</f>
        <v> </v>
      </c>
    </row>
    <row r="79" spans="1:9" ht="15">
      <c r="A79" s="167"/>
      <c r="B79" s="346" t="str">
        <f>$F$1</f>
        <v>Ballymena</v>
      </c>
      <c r="C79" s="171">
        <v>1</v>
      </c>
      <c r="D79" s="338" t="str">
        <f>IF(AwayTeamSheet!H$15="","",AwayTeamSheet!H$15)</f>
        <v>Ryan Barrow</v>
      </c>
      <c r="E79" s="339">
        <f>IF(AwayTeamSheet!B74="","",AwayTeamSheet!B74)</f>
      </c>
      <c r="F79" s="103">
        <v>20.03</v>
      </c>
      <c r="G79" s="102">
        <v>3</v>
      </c>
      <c r="H79" s="239">
        <f>IF($G79=1,4,IF($G79=2,3,IF($G79=3,2,IF($G79=4,1," "))))</f>
        <v>2</v>
      </c>
      <c r="I79" s="240"/>
    </row>
    <row r="80" spans="1:9" ht="15">
      <c r="A80" s="167">
        <v>10</v>
      </c>
      <c r="B80" s="344"/>
      <c r="C80" s="168">
        <v>3</v>
      </c>
      <c r="D80" s="334" t="str">
        <f>IF(AwayTeamSheet!I$15="","",AwayTeamSheet!I$15)</f>
        <v>Thomas Evans</v>
      </c>
      <c r="E80" s="335"/>
      <c r="F80" s="101">
        <v>20.15</v>
      </c>
      <c r="G80" s="100">
        <v>2</v>
      </c>
      <c r="H80" s="239">
        <f>IF($G80=1,4,IF($G80=2,3,IF($G80=3,2,IF($G80=4,1," "))))</f>
        <v>3</v>
      </c>
      <c r="I80" s="240"/>
    </row>
    <row r="81" spans="1:9" ht="15.75" thickBot="1">
      <c r="A81" s="167" t="s">
        <v>39</v>
      </c>
      <c r="B81" s="347"/>
      <c r="C81" s="168">
        <v>5</v>
      </c>
      <c r="D81" s="334">
        <f>IF(AwayTeamSheet!J$15="","",AwayTeamSheet!J$15)</f>
      </c>
      <c r="E81" s="335"/>
      <c r="F81" s="101"/>
      <c r="G81" s="100"/>
      <c r="H81" s="241" t="str">
        <f>IF($G81=1,4,IF($G81=2,3,IF($G81=3,2,IF($G81=4,1," "))))</f>
        <v> </v>
      </c>
      <c r="I81" s="242"/>
    </row>
    <row r="82" spans="1:9" ht="15">
      <c r="A82" s="167" t="s">
        <v>104</v>
      </c>
      <c r="B82" s="343" t="str">
        <f>$A$1</f>
        <v>Lecale</v>
      </c>
      <c r="C82" s="168">
        <v>2</v>
      </c>
      <c r="D82" s="334" t="str">
        <f>IF(HomeTeamSheet!H$15="","",HomeTeamSheet!H$15)</f>
        <v>JOSEPH MCCALLISTER</v>
      </c>
      <c r="E82" s="335"/>
      <c r="F82" s="101">
        <v>23.16</v>
      </c>
      <c r="G82" s="100">
        <v>4</v>
      </c>
      <c r="H82" s="240"/>
      <c r="I82" s="239">
        <f>IF($G82=1,4,IF($G82=2,3,IF($G82=3,2,IF($G82=4,1," "))))</f>
        <v>1</v>
      </c>
    </row>
    <row r="83" spans="1:9" ht="15">
      <c r="A83" s="167"/>
      <c r="B83" s="344"/>
      <c r="C83" s="168">
        <v>4</v>
      </c>
      <c r="D83" s="334" t="str">
        <f>IF(HomeTeamSheet!I$15="","",HomeTeamSheet!I$15)</f>
        <v>AIDEN MALLET</v>
      </c>
      <c r="E83" s="335"/>
      <c r="F83" s="101">
        <v>19.74</v>
      </c>
      <c r="G83" s="100">
        <v>1</v>
      </c>
      <c r="H83" s="240"/>
      <c r="I83" s="239">
        <f>IF($G83=1,4,IF($G83=2,3,IF($G83=3,2,IF($G83=4,1," "))))</f>
        <v>4</v>
      </c>
    </row>
    <row r="84" spans="1:9" ht="15.75" thickBot="1">
      <c r="A84" s="169"/>
      <c r="B84" s="345"/>
      <c r="C84" s="170">
        <v>6</v>
      </c>
      <c r="D84" s="336" t="str">
        <f>IF(HomeTeamSheet!J$15="","",HomeTeamSheet!J$15)</f>
        <v>BEN MANLEY</v>
      </c>
      <c r="E84" s="337"/>
      <c r="F84" s="99">
        <v>25.28</v>
      </c>
      <c r="G84" s="98">
        <v>5</v>
      </c>
      <c r="H84" s="242"/>
      <c r="I84" s="241" t="str">
        <f>IF($G84=1,4,IF($G84=2,3,IF($G84=3,2,IF($G84=4,1," "))))</f>
        <v> </v>
      </c>
    </row>
    <row r="85" spans="1:9" ht="15">
      <c r="A85" s="167"/>
      <c r="B85" s="346" t="str">
        <f>$F$1</f>
        <v>Ballymena</v>
      </c>
      <c r="C85" s="171">
        <v>1</v>
      </c>
      <c r="D85" s="338" t="str">
        <f>IF(AwayTeamSheet!C$16="","",AwayTeamSheet!C$16)</f>
        <v>Hannah Leetch</v>
      </c>
      <c r="E85" s="339">
        <f>IF(AwayTeamSheet!B80="","",AwayTeamSheet!B80)</f>
      </c>
      <c r="F85" s="103">
        <v>18.78</v>
      </c>
      <c r="G85" s="102">
        <v>2</v>
      </c>
      <c r="H85" s="239">
        <f>IF($G85=1,4,IF($G85=2,3,IF($G85=3,2,IF($G85=4,1," "))))</f>
        <v>3</v>
      </c>
      <c r="I85" s="240"/>
    </row>
    <row r="86" spans="1:9" ht="15">
      <c r="A86" s="167">
        <v>11</v>
      </c>
      <c r="B86" s="344"/>
      <c r="C86" s="168">
        <v>3</v>
      </c>
      <c r="D86" s="334" t="str">
        <f>IF(AwayTeamSheet!D$16="","",AwayTeamSheet!D$16)</f>
        <v>Hannah Morrison</v>
      </c>
      <c r="E86" s="335"/>
      <c r="F86" s="101">
        <v>18.65</v>
      </c>
      <c r="G86" s="100">
        <v>1</v>
      </c>
      <c r="H86" s="239">
        <f>IF($G86=1,4,IF($G86=2,3,IF($G86=3,2,IF($G86=4,1," "))))</f>
        <v>4</v>
      </c>
      <c r="I86" s="240"/>
    </row>
    <row r="87" spans="1:9" ht="15.75" thickBot="1">
      <c r="A87" s="167" t="s">
        <v>41</v>
      </c>
      <c r="B87" s="347"/>
      <c r="C87" s="168">
        <v>5</v>
      </c>
      <c r="D87" s="334" t="str">
        <f>IF(AwayTeamSheet!E$16="","",AwayTeamSheet!E$16)</f>
        <v>Amy Robinson</v>
      </c>
      <c r="E87" s="335"/>
      <c r="F87" s="101">
        <v>23.56</v>
      </c>
      <c r="G87" s="100">
        <v>5</v>
      </c>
      <c r="H87" s="241" t="str">
        <f>IF($G87=1,4,IF($G87=2,3,IF($G87=3,2,IF($G87=4,1," "))))</f>
        <v> </v>
      </c>
      <c r="I87" s="242"/>
    </row>
    <row r="88" spans="1:9" ht="15">
      <c r="A88" s="167" t="s">
        <v>105</v>
      </c>
      <c r="B88" s="343" t="str">
        <f>$A$1</f>
        <v>Lecale</v>
      </c>
      <c r="C88" s="168">
        <v>2</v>
      </c>
      <c r="D88" s="334" t="str">
        <f>IF(HomeTeamSheet!C$16="","",HomeTeamSheet!C$16)</f>
        <v>EMILY BURNS</v>
      </c>
      <c r="E88" s="335"/>
      <c r="F88" s="101">
        <v>21.5</v>
      </c>
      <c r="G88" s="100">
        <v>4</v>
      </c>
      <c r="H88" s="240"/>
      <c r="I88" s="239">
        <f>IF($G88=1,4,IF($G88=2,3,IF($G88=3,2,IF($G88=4,1," "))))</f>
        <v>1</v>
      </c>
    </row>
    <row r="89" spans="1:9" ht="15">
      <c r="A89" s="167"/>
      <c r="B89" s="344"/>
      <c r="C89" s="168">
        <v>4</v>
      </c>
      <c r="D89" s="334" t="str">
        <f>IF(HomeTeamSheet!D$16="","",HomeTeamSheet!D$16)</f>
        <v>AMY QUINN</v>
      </c>
      <c r="E89" s="335"/>
      <c r="F89" s="101">
        <v>20.6</v>
      </c>
      <c r="G89" s="100">
        <v>3</v>
      </c>
      <c r="H89" s="240"/>
      <c r="I89" s="239">
        <f>IF($G89=1,4,IF($G89=2,3,IF($G89=3,2,IF($G89=4,1," "))))</f>
        <v>2</v>
      </c>
    </row>
    <row r="90" spans="1:9" ht="15.75" thickBot="1">
      <c r="A90" s="169"/>
      <c r="B90" s="345"/>
      <c r="C90" s="170">
        <v>6</v>
      </c>
      <c r="D90" s="336">
        <f>IF(HomeTeamSheet!E$16="","",HomeTeamSheet!E$16)</f>
      </c>
      <c r="E90" s="337"/>
      <c r="F90" s="99"/>
      <c r="G90" s="98"/>
      <c r="H90" s="242"/>
      <c r="I90" s="241" t="str">
        <f>IF($G90=1,4,IF($G90=2,3,IF($G90=3,2,IF($G90=4,1," "))))</f>
        <v> </v>
      </c>
    </row>
    <row r="91" spans="1:9" ht="15">
      <c r="A91" s="167"/>
      <c r="B91" s="346" t="str">
        <f>$F$1</f>
        <v>Ballymena</v>
      </c>
      <c r="C91" s="171">
        <v>1</v>
      </c>
      <c r="D91" s="338" t="str">
        <f>IF(AwayTeamSheet!H$16="","",AwayTeamSheet!H$16)</f>
        <v>Ryan Addison</v>
      </c>
      <c r="E91" s="339">
        <f>IF(AwayTeamSheet!B86="","",AwayTeamSheet!B86)</f>
      </c>
      <c r="F91" s="103">
        <v>21.22</v>
      </c>
      <c r="G91" s="102">
        <v>2</v>
      </c>
      <c r="H91" s="239">
        <f>IF($G91=1,4,IF($G91=2,3,IF($G91=3,2,IF($G91=4,1," "))))</f>
        <v>3</v>
      </c>
      <c r="I91" s="240"/>
    </row>
    <row r="92" spans="1:9" ht="15">
      <c r="A92" s="167">
        <v>12</v>
      </c>
      <c r="B92" s="344"/>
      <c r="C92" s="168">
        <v>3</v>
      </c>
      <c r="D92" s="334" t="str">
        <f>IF(AwayTeamSheet!I$16="","",AwayTeamSheet!I$16)</f>
        <v>Michael Leetch</v>
      </c>
      <c r="E92" s="335"/>
      <c r="F92" s="101">
        <v>18.09</v>
      </c>
      <c r="G92" s="100">
        <v>1</v>
      </c>
      <c r="H92" s="239">
        <f>IF($G92=1,4,IF($G92=2,3,IF($G92=3,2,IF($G92=4,1," "))))</f>
        <v>4</v>
      </c>
      <c r="I92" s="240"/>
    </row>
    <row r="93" spans="1:9" ht="15.75" thickBot="1">
      <c r="A93" s="167" t="s">
        <v>41</v>
      </c>
      <c r="B93" s="347"/>
      <c r="C93" s="168">
        <v>5</v>
      </c>
      <c r="D93" s="334">
        <f>IF(AwayTeamSheet!J$16="","",AwayTeamSheet!J$16)</f>
      </c>
      <c r="E93" s="335"/>
      <c r="F93" s="101"/>
      <c r="G93" s="100"/>
      <c r="H93" s="239" t="str">
        <f>IF($G93=1,4,IF($G93=2,3,IF($G93=3,2,IF($G93=4,1," "))))</f>
        <v> </v>
      </c>
      <c r="I93" s="242"/>
    </row>
    <row r="94" spans="1:9" ht="15">
      <c r="A94" s="167" t="s">
        <v>104</v>
      </c>
      <c r="B94" s="343" t="str">
        <f>$A$1</f>
        <v>Lecale</v>
      </c>
      <c r="C94" s="168">
        <v>2</v>
      </c>
      <c r="D94" s="334" t="str">
        <f>IF(HomeTeamSheet!H$16="","",HomeTeamSheet!H$16)</f>
        <v>THOMAS HANLON</v>
      </c>
      <c r="E94" s="335"/>
      <c r="F94" s="101">
        <v>23.53</v>
      </c>
      <c r="G94" s="100">
        <v>4</v>
      </c>
      <c r="H94" s="240"/>
      <c r="I94" s="239">
        <f>IF($G94=1,4,IF($G94=2,3,IF($G94=3,2,IF($G94=4,1," "))))</f>
        <v>1</v>
      </c>
    </row>
    <row r="95" spans="1:9" ht="15">
      <c r="A95" s="167"/>
      <c r="B95" s="344"/>
      <c r="C95" s="168">
        <v>4</v>
      </c>
      <c r="D95" s="334" t="str">
        <f>IF(HomeTeamSheet!I$16="","",HomeTeamSheet!I$16)</f>
        <v>FIONTANN ROGERS</v>
      </c>
      <c r="E95" s="335"/>
      <c r="F95" s="101">
        <v>21.87</v>
      </c>
      <c r="G95" s="100">
        <v>3</v>
      </c>
      <c r="H95" s="240"/>
      <c r="I95" s="239">
        <f>IF($G95=1,4,IF($G95=2,3,IF($G95=3,2,IF($G95=4,1," "))))</f>
        <v>2</v>
      </c>
    </row>
    <row r="96" spans="1:9" ht="15.75" thickBot="1">
      <c r="A96" s="169"/>
      <c r="B96" s="345"/>
      <c r="C96" s="170">
        <v>6</v>
      </c>
      <c r="D96" s="336" t="str">
        <f>IF(HomeTeamSheet!J$16="","",HomeTeamSheet!J$16)</f>
        <v>FINTAN MAGEE</v>
      </c>
      <c r="E96" s="337"/>
      <c r="F96" s="99">
        <v>25.35</v>
      </c>
      <c r="G96" s="98">
        <v>5</v>
      </c>
      <c r="H96" s="242"/>
      <c r="I96" s="241" t="str">
        <f>IF($G96=1,4,IF($G96=2,3,IF($G96=3,2,IF($G96=4,1," "))))</f>
        <v> </v>
      </c>
    </row>
    <row r="97" spans="1:9" ht="16.5" thickBot="1">
      <c r="A97" s="97"/>
      <c r="B97" s="232"/>
      <c r="C97" s="96"/>
      <c r="D97" s="95"/>
      <c r="E97" s="95"/>
      <c r="F97" s="94"/>
      <c r="G97" s="183" t="s">
        <v>99</v>
      </c>
      <c r="H97" s="180">
        <f>SUM(H49:H96)</f>
        <v>46</v>
      </c>
      <c r="I97" s="180">
        <f>SUM(I49:I96)</f>
        <v>34</v>
      </c>
    </row>
    <row r="98" spans="1:9" ht="15">
      <c r="A98" s="97"/>
      <c r="B98" s="232"/>
      <c r="C98" s="96"/>
      <c r="D98" s="95"/>
      <c r="E98" s="95"/>
      <c r="F98" s="94"/>
      <c r="G98" s="183" t="s">
        <v>98</v>
      </c>
      <c r="H98" s="181">
        <f>H45</f>
        <v>24</v>
      </c>
      <c r="I98" s="181">
        <f>I45</f>
        <v>16</v>
      </c>
    </row>
    <row r="99" spans="1:9" ht="15.75" thickBot="1">
      <c r="A99" s="93"/>
      <c r="B99" s="233"/>
      <c r="C99" s="92"/>
      <c r="D99" s="91"/>
      <c r="E99" s="91"/>
      <c r="F99" s="90">
        <v>0</v>
      </c>
      <c r="G99" s="184" t="s">
        <v>97</v>
      </c>
      <c r="H99" s="243">
        <f>SUM(H97:H98)</f>
        <v>70</v>
      </c>
      <c r="I99" s="243">
        <f>SUM(I97:I98)</f>
        <v>50</v>
      </c>
    </row>
    <row r="100" spans="1:9" ht="14.25" customHeight="1" thickBot="1">
      <c r="A100" s="342" t="s">
        <v>107</v>
      </c>
      <c r="B100" s="342"/>
      <c r="C100" s="342"/>
      <c r="D100" s="342"/>
      <c r="E100" s="342"/>
      <c r="F100" s="342"/>
      <c r="G100" s="342"/>
      <c r="H100" s="342"/>
      <c r="I100" s="342"/>
    </row>
    <row r="101" spans="1:9" ht="15.75" thickBot="1">
      <c r="A101" s="244" t="s">
        <v>31</v>
      </c>
      <c r="B101" s="245" t="s">
        <v>102</v>
      </c>
      <c r="C101" s="246" t="s">
        <v>101</v>
      </c>
      <c r="D101" s="340" t="s">
        <v>100</v>
      </c>
      <c r="E101" s="341"/>
      <c r="F101" s="109" t="s">
        <v>34</v>
      </c>
      <c r="G101" s="108" t="s">
        <v>33</v>
      </c>
      <c r="H101" s="373" t="s">
        <v>35</v>
      </c>
      <c r="I101" s="374"/>
    </row>
    <row r="102" spans="1:9" ht="15">
      <c r="A102" s="174"/>
      <c r="B102" s="346" t="str">
        <f>$F$1</f>
        <v>Ballymena</v>
      </c>
      <c r="C102" s="166">
        <v>1</v>
      </c>
      <c r="D102" s="338" t="str">
        <f>IF(AwayTeamSheet!C$17="","",AwayTeamSheet!C$17)</f>
        <v>Hannah Tohill</v>
      </c>
      <c r="E102" s="339">
        <f>IF(AwayTeamSheet!B97="","",AwayTeamSheet!B97)</f>
      </c>
      <c r="F102" s="107">
        <v>42.13</v>
      </c>
      <c r="G102" s="186">
        <v>4</v>
      </c>
      <c r="H102" s="239">
        <f>IF($G102=1,4,IF($G102=2,3,IF($G102=3,2,IF($G102=4,1," "))))</f>
        <v>1</v>
      </c>
      <c r="I102" s="240"/>
    </row>
    <row r="103" spans="1:9" ht="15">
      <c r="A103" s="175">
        <v>13</v>
      </c>
      <c r="B103" s="344"/>
      <c r="C103" s="168">
        <v>3</v>
      </c>
      <c r="D103" s="334" t="str">
        <f>IF(AwayTeamSheet!D$17="","",AwayTeamSheet!D$17)</f>
        <v>Callie kennedy</v>
      </c>
      <c r="E103" s="335"/>
      <c r="F103" s="101">
        <v>34.72</v>
      </c>
      <c r="G103" s="187">
        <v>3</v>
      </c>
      <c r="H103" s="239">
        <f>IF($G103=1,4,IF($G103=2,3,IF($G103=3,2,IF($G103=4,1," "))))</f>
        <v>2</v>
      </c>
      <c r="I103" s="240"/>
    </row>
    <row r="104" spans="1:9" ht="15.75" thickBot="1">
      <c r="A104" s="175" t="s">
        <v>37</v>
      </c>
      <c r="B104" s="347"/>
      <c r="C104" s="168">
        <v>5</v>
      </c>
      <c r="D104" s="334" t="str">
        <f>IF(AwayTeamSheet!E$17="","",AwayTeamSheet!E$17)</f>
        <v>Evie Park</v>
      </c>
      <c r="E104" s="335"/>
      <c r="F104" s="101">
        <v>46.72</v>
      </c>
      <c r="G104" s="187">
        <v>5</v>
      </c>
      <c r="H104" s="239" t="str">
        <f>IF($G104=1,4,IF($G104=2,3,IF($G104=3,2,IF($G104=4,1," "))))</f>
        <v> </v>
      </c>
      <c r="I104" s="242"/>
    </row>
    <row r="105" spans="1:9" ht="15">
      <c r="A105" s="175" t="s">
        <v>105</v>
      </c>
      <c r="B105" s="343" t="str">
        <f>$A$1</f>
        <v>Lecale</v>
      </c>
      <c r="C105" s="168">
        <v>2</v>
      </c>
      <c r="D105" s="334" t="str">
        <f>IF(HomeTeamSheet!C$17="","",HomeTeamSheet!C$17)</f>
        <v>AOIFE MASON</v>
      </c>
      <c r="E105" s="335"/>
      <c r="F105" s="101">
        <v>30.94</v>
      </c>
      <c r="G105" s="187">
        <v>2</v>
      </c>
      <c r="H105" s="240"/>
      <c r="I105" s="239">
        <f>IF($G105=1,4,IF($G105=2,3,IF($G105=3,2,IF($G105=4,1," "))))</f>
        <v>3</v>
      </c>
    </row>
    <row r="106" spans="1:9" ht="15">
      <c r="A106" s="175"/>
      <c r="B106" s="344"/>
      <c r="C106" s="168">
        <v>4</v>
      </c>
      <c r="D106" s="334" t="str">
        <f>IF(HomeTeamSheet!D$17="","",HomeTeamSheet!D$17)</f>
        <v>DAISY HARTY</v>
      </c>
      <c r="E106" s="335"/>
      <c r="F106" s="101">
        <v>29.46</v>
      </c>
      <c r="G106" s="187">
        <v>1</v>
      </c>
      <c r="H106" s="240"/>
      <c r="I106" s="239">
        <f>IF($G106=1,4,IF($G106=2,3,IF($G106=3,2,IF($G106=4,1," "))))</f>
        <v>4</v>
      </c>
    </row>
    <row r="107" spans="1:9" ht="15.75" thickBot="1">
      <c r="A107" s="176"/>
      <c r="B107" s="345"/>
      <c r="C107" s="170">
        <v>6</v>
      </c>
      <c r="D107" s="336">
        <f>IF(HomeTeamSheet!E$17="","",HomeTeamSheet!E$17)</f>
      </c>
      <c r="E107" s="337"/>
      <c r="F107" s="99"/>
      <c r="G107" s="188"/>
      <c r="H107" s="242"/>
      <c r="I107" s="241" t="str">
        <f>IF($G107=1,4,IF($G107=2,3,IF($G107=3,2,IF($G107=4,1," "))))</f>
        <v> </v>
      </c>
    </row>
    <row r="108" spans="1:9" ht="15">
      <c r="A108" s="167"/>
      <c r="B108" s="346" t="str">
        <f>$F$1</f>
        <v>Ballymena</v>
      </c>
      <c r="C108" s="171">
        <v>1</v>
      </c>
      <c r="D108" s="338" t="str">
        <f>IF(AwayTeamSheet!H$17="","",AwayTeamSheet!H$17)</f>
        <v>Robert McCluney</v>
      </c>
      <c r="E108" s="339">
        <f>IF(AwayTeamSheet!B103="","",AwayTeamSheet!B103)</f>
      </c>
      <c r="F108" s="103">
        <v>39.31</v>
      </c>
      <c r="G108" s="102">
        <v>3</v>
      </c>
      <c r="H108" s="239">
        <f>IF($G108=1,4,IF($G108=2,3,IF($G108=3,2,IF($G108=4,1," "))))</f>
        <v>2</v>
      </c>
      <c r="I108" s="240"/>
    </row>
    <row r="109" spans="1:9" ht="15">
      <c r="A109" s="167">
        <v>14</v>
      </c>
      <c r="B109" s="344"/>
      <c r="C109" s="168">
        <v>3</v>
      </c>
      <c r="D109" s="334" t="str">
        <f>IF(AwayTeamSheet!I$17="","",AwayTeamSheet!I$17)</f>
        <v>Dylan McCullough</v>
      </c>
      <c r="E109" s="335"/>
      <c r="F109" s="101">
        <v>40.28</v>
      </c>
      <c r="G109" s="100">
        <v>4</v>
      </c>
      <c r="H109" s="239">
        <f>IF($G109=1,4,IF($G109=2,3,IF($G109=3,2,IF($G109=4,1," "))))</f>
        <v>1</v>
      </c>
      <c r="I109" s="240"/>
    </row>
    <row r="110" spans="1:9" ht="15.75" thickBot="1">
      <c r="A110" s="167" t="s">
        <v>37</v>
      </c>
      <c r="B110" s="347"/>
      <c r="C110" s="168">
        <v>5</v>
      </c>
      <c r="D110" s="334">
        <f>IF(AwayTeamSheet!J$17="","",AwayTeamSheet!J$17)</f>
      </c>
      <c r="E110" s="335"/>
      <c r="F110" s="101"/>
      <c r="G110" s="100"/>
      <c r="H110" s="239" t="str">
        <f>IF($G110=1,4,IF($G110=2,3,IF($G110=3,2,IF($G110=4,1," "))))</f>
        <v> </v>
      </c>
      <c r="I110" s="242"/>
    </row>
    <row r="111" spans="1:9" ht="15">
      <c r="A111" s="167" t="s">
        <v>104</v>
      </c>
      <c r="B111" s="343" t="str">
        <f>$A$1</f>
        <v>Lecale</v>
      </c>
      <c r="C111" s="172">
        <v>2</v>
      </c>
      <c r="D111" s="334" t="str">
        <f>IF(HomeTeamSheet!H$17="","",HomeTeamSheet!H$17)</f>
        <v>JACK NAY</v>
      </c>
      <c r="E111" s="335"/>
      <c r="F111" s="105">
        <v>36.93</v>
      </c>
      <c r="G111" s="100">
        <v>2</v>
      </c>
      <c r="H111" s="240"/>
      <c r="I111" s="239">
        <f>IF($G111=1,4,IF($G111=2,3,IF($G111=3,2,IF($G111=4,1," "))))</f>
        <v>3</v>
      </c>
    </row>
    <row r="112" spans="1:9" ht="15">
      <c r="A112" s="167"/>
      <c r="B112" s="344"/>
      <c r="C112" s="168">
        <v>4</v>
      </c>
      <c r="D112" s="334" t="str">
        <f>IF(HomeTeamSheet!I$17="","",HomeTeamSheet!I$17)</f>
        <v>JACK BLAYNEY</v>
      </c>
      <c r="E112" s="335"/>
      <c r="F112" s="101">
        <v>38.15</v>
      </c>
      <c r="G112" s="100"/>
      <c r="H112" s="240"/>
      <c r="I112" s="239" t="str">
        <f>IF($G112=1,4,IF($G112=2,3,IF($G112=3,2,IF($G112=4,1," "))))</f>
        <v> </v>
      </c>
    </row>
    <row r="113" spans="1:9" ht="15.75" thickBot="1">
      <c r="A113" s="169"/>
      <c r="B113" s="345"/>
      <c r="C113" s="170">
        <v>6</v>
      </c>
      <c r="D113" s="336" t="str">
        <f>IF(HomeTeamSheet!J$17="","",HomeTeamSheet!J$17)</f>
        <v>PADDY EXLEY</v>
      </c>
      <c r="E113" s="337"/>
      <c r="F113" s="99">
        <v>36.72</v>
      </c>
      <c r="G113" s="188">
        <v>1</v>
      </c>
      <c r="H113" s="242"/>
      <c r="I113" s="241">
        <f>IF($G113=1,4,IF($G113=2,3,IF($G113=3,2,IF($G113=4,1," "))))</f>
        <v>4</v>
      </c>
    </row>
    <row r="114" spans="1:9" ht="15">
      <c r="A114" s="167"/>
      <c r="B114" s="346" t="str">
        <f>$F$1</f>
        <v>Ballymena</v>
      </c>
      <c r="C114" s="171">
        <v>1</v>
      </c>
      <c r="D114" s="338" t="str">
        <f>IF(AwayTeamSheet!C$18="","",AwayTeamSheet!C$18)</f>
        <v>Ellie Adair</v>
      </c>
      <c r="E114" s="339">
        <f>IF(AwayTeamSheet!B109="","",AwayTeamSheet!B109)</f>
      </c>
      <c r="F114" s="103">
        <v>28.59</v>
      </c>
      <c r="G114" s="189">
        <v>3</v>
      </c>
      <c r="H114" s="239">
        <f>IF($G114=1,4,IF($G114=2,3,IF($G114=3,2,IF($G114=4,1," "))))</f>
        <v>2</v>
      </c>
      <c r="I114" s="240"/>
    </row>
    <row r="115" spans="1:9" ht="15">
      <c r="A115" s="167">
        <v>15</v>
      </c>
      <c r="B115" s="344"/>
      <c r="C115" s="168">
        <v>3</v>
      </c>
      <c r="D115" s="334" t="str">
        <f>IF(AwayTeamSheet!D$18="","",AwayTeamSheet!D$18)</f>
        <v>Isabel Wainwright</v>
      </c>
      <c r="E115" s="335"/>
      <c r="F115" s="101">
        <v>25.41</v>
      </c>
      <c r="G115" s="187">
        <v>1</v>
      </c>
      <c r="H115" s="239">
        <f>IF($G115=1,4,IF($G115=2,3,IF($G115=3,2,IF($G115=4,1," "))))</f>
        <v>4</v>
      </c>
      <c r="I115" s="240"/>
    </row>
    <row r="116" spans="1:9" ht="15.75" thickBot="1">
      <c r="A116" s="167" t="s">
        <v>38</v>
      </c>
      <c r="B116" s="347"/>
      <c r="C116" s="168">
        <v>5</v>
      </c>
      <c r="D116" s="334" t="str">
        <f>IF(AwayTeamSheet!E$18="","",AwayTeamSheet!E$18)</f>
        <v>Maria Cana</v>
      </c>
      <c r="E116" s="335"/>
      <c r="F116" s="101">
        <v>31.41</v>
      </c>
      <c r="G116" s="187"/>
      <c r="H116" s="241" t="str">
        <f>IF($G116=1,4,IF($G116=2,3,IF($G116=3,2,IF($G116=4,1," "))))</f>
        <v> </v>
      </c>
      <c r="I116" s="242"/>
    </row>
    <row r="117" spans="1:9" ht="15">
      <c r="A117" s="167" t="s">
        <v>105</v>
      </c>
      <c r="B117" s="343" t="str">
        <f>$A$1</f>
        <v>Lecale</v>
      </c>
      <c r="C117" s="168">
        <v>2</v>
      </c>
      <c r="D117" s="334" t="str">
        <f>IF(HomeTeamSheet!C$18="","",HomeTeamSheet!C$18)</f>
        <v>ENYA CLARK</v>
      </c>
      <c r="E117" s="335"/>
      <c r="F117" s="101">
        <v>33.47</v>
      </c>
      <c r="G117" s="187">
        <v>4</v>
      </c>
      <c r="H117" s="240"/>
      <c r="I117" s="239">
        <f>IF($G117=1,4,IF($G117=2,3,IF($G117=3,2,IF($G117=4,1," "))))</f>
        <v>1</v>
      </c>
    </row>
    <row r="118" spans="1:9" ht="15">
      <c r="A118" s="167"/>
      <c r="B118" s="344"/>
      <c r="C118" s="168">
        <v>4</v>
      </c>
      <c r="D118" s="334" t="str">
        <f>IF(HomeTeamSheet!D$18="","",HomeTeamSheet!D$18)</f>
        <v>MATILDA HARTY</v>
      </c>
      <c r="E118" s="335"/>
      <c r="F118" s="101">
        <v>28.59</v>
      </c>
      <c r="G118" s="187">
        <v>2</v>
      </c>
      <c r="H118" s="240"/>
      <c r="I118" s="239">
        <f>IF($G118=1,4,IF($G118=2,3,IF($G118=3,2,IF($G118=4,1," "))))</f>
        <v>3</v>
      </c>
    </row>
    <row r="119" spans="1:9" ht="15.75" thickBot="1">
      <c r="A119" s="169"/>
      <c r="B119" s="345"/>
      <c r="C119" s="170">
        <v>6</v>
      </c>
      <c r="D119" s="336">
        <f>IF(HomeTeamSheet!E$18="","",HomeTeamSheet!E$18)</f>
      </c>
      <c r="E119" s="337"/>
      <c r="F119" s="99"/>
      <c r="G119" s="188"/>
      <c r="H119" s="242"/>
      <c r="I119" s="241" t="str">
        <f>IF($G119=1,4,IF($G119=2,3,IF($G119=3,2,IF($G119=4,1," "))))</f>
        <v> </v>
      </c>
    </row>
    <row r="120" spans="1:9" ht="15">
      <c r="A120" s="167"/>
      <c r="B120" s="346" t="str">
        <f>$F$1</f>
        <v>Ballymena</v>
      </c>
      <c r="C120" s="166">
        <v>1</v>
      </c>
      <c r="D120" s="338" t="str">
        <f>IF(AwayTeamSheet!H$18="","",AwayTeamSheet!H$18)</f>
        <v>Daniel McGivern</v>
      </c>
      <c r="E120" s="339">
        <f>IF(AwayTeamSheet!B115="","",AwayTeamSheet!B115)</f>
      </c>
      <c r="F120" s="107">
        <v>26.63</v>
      </c>
      <c r="G120" s="186">
        <v>2</v>
      </c>
      <c r="H120" s="239">
        <f>IF($G120=1,4,IF($G120=2,3,IF($G120=3,2,IF($G120=4,1," "))))</f>
        <v>3</v>
      </c>
      <c r="I120" s="240"/>
    </row>
    <row r="121" spans="1:9" ht="15">
      <c r="A121" s="167">
        <v>16</v>
      </c>
      <c r="B121" s="344"/>
      <c r="C121" s="168">
        <v>3</v>
      </c>
      <c r="D121" s="334" t="str">
        <f>IF(AwayTeamSheet!I$18="","",AwayTeamSheet!I$18)</f>
        <v>Aaron Caskey</v>
      </c>
      <c r="E121" s="335"/>
      <c r="F121" s="101">
        <v>24.88</v>
      </c>
      <c r="G121" s="187">
        <v>1</v>
      </c>
      <c r="H121" s="239">
        <f>IF($G121=1,4,IF($G121=2,3,IF($G121=3,2,IF($G121=4,1," "))))</f>
        <v>4</v>
      </c>
      <c r="I121" s="240"/>
    </row>
    <row r="122" spans="1:9" ht="15.75" thickBot="1">
      <c r="A122" s="167" t="s">
        <v>38</v>
      </c>
      <c r="B122" s="347"/>
      <c r="C122" s="168">
        <v>5</v>
      </c>
      <c r="D122" s="334">
        <f>IF(AwayTeamSheet!J$18="","",AwayTeamSheet!J$18)</f>
      </c>
      <c r="E122" s="335"/>
      <c r="F122" s="101"/>
      <c r="G122" s="187"/>
      <c r="H122" s="241" t="str">
        <f>IF($G122=1,4,IF($G122=2,3,IF($G122=3,2,IF($G122=4,1," "))))</f>
        <v> </v>
      </c>
      <c r="I122" s="242"/>
    </row>
    <row r="123" spans="1:9" ht="15">
      <c r="A123" s="167" t="s">
        <v>104</v>
      </c>
      <c r="B123" s="343" t="str">
        <f>$A$1</f>
        <v>Lecale</v>
      </c>
      <c r="C123" s="168">
        <v>2</v>
      </c>
      <c r="D123" s="334" t="str">
        <f>IF(HomeTeamSheet!H$18="","",HomeTeamSheet!H$18)</f>
        <v>LUKE CAIRNDOFF</v>
      </c>
      <c r="E123" s="335"/>
      <c r="F123" s="101">
        <v>28.78</v>
      </c>
      <c r="G123" s="187">
        <v>3</v>
      </c>
      <c r="H123" s="240"/>
      <c r="I123" s="239">
        <f>IF($G123=1,4,IF($G123=2,3,IF($G123=3,2,IF($G123=4,1," "))))</f>
        <v>2</v>
      </c>
    </row>
    <row r="124" spans="1:9" ht="15">
      <c r="A124" s="167"/>
      <c r="B124" s="344"/>
      <c r="C124" s="168">
        <v>4</v>
      </c>
      <c r="D124" s="334" t="str">
        <f>IF(HomeTeamSheet!I$18="","",HomeTeamSheet!I$18)</f>
        <v>MARK KNIGHT</v>
      </c>
      <c r="E124" s="335"/>
      <c r="F124" s="101">
        <v>33.36</v>
      </c>
      <c r="G124" s="187">
        <v>5</v>
      </c>
      <c r="H124" s="240"/>
      <c r="I124" s="239" t="str">
        <f>IF($G124=1,4,IF($G124=2,3,IF($G124=3,2,IF($G124=4,1," "))))</f>
        <v> </v>
      </c>
    </row>
    <row r="125" spans="1:9" ht="15.75" thickBot="1">
      <c r="A125" s="169"/>
      <c r="B125" s="345"/>
      <c r="C125" s="170">
        <v>6</v>
      </c>
      <c r="D125" s="336" t="str">
        <f>IF(HomeTeamSheet!J$18="","",HomeTeamSheet!J$18)</f>
        <v>CONOR BURNS</v>
      </c>
      <c r="E125" s="337"/>
      <c r="F125" s="99">
        <v>30</v>
      </c>
      <c r="G125" s="188">
        <v>4</v>
      </c>
      <c r="H125" s="242"/>
      <c r="I125" s="241">
        <f>IF($G125=1,4,IF($G125=2,3,IF($G125=3,2,IF($G125=4,1," "))))</f>
        <v>1</v>
      </c>
    </row>
    <row r="126" spans="1:9" ht="15">
      <c r="A126" s="167"/>
      <c r="B126" s="346" t="str">
        <f>$F$1</f>
        <v>Ballymena</v>
      </c>
      <c r="C126" s="171">
        <v>1</v>
      </c>
      <c r="D126" s="338" t="str">
        <f>IF(AwayTeamSheet!C$19="","",AwayTeamSheet!C$19)</f>
        <v>Amelie Pittam</v>
      </c>
      <c r="E126" s="339">
        <f>IF(AwayTeamSheet!B121="","",AwayTeamSheet!B121)</f>
      </c>
      <c r="F126" s="103">
        <v>22.91</v>
      </c>
      <c r="G126" s="189">
        <v>3</v>
      </c>
      <c r="H126" s="239">
        <f>IF($G126=1,4,IF($G126=2,3,IF($G126=3,2,IF($G126=4,1," "))))</f>
        <v>2</v>
      </c>
      <c r="I126" s="240"/>
    </row>
    <row r="127" spans="1:9" ht="15">
      <c r="A127" s="167">
        <v>17</v>
      </c>
      <c r="B127" s="344"/>
      <c r="C127" s="168">
        <v>3</v>
      </c>
      <c r="D127" s="334" t="str">
        <f>IF(AwayTeamSheet!D$19="","",AwayTeamSheet!D$19)</f>
        <v>Erin McGivern</v>
      </c>
      <c r="E127" s="335"/>
      <c r="F127" s="101">
        <v>22.66</v>
      </c>
      <c r="G127" s="187">
        <v>2</v>
      </c>
      <c r="H127" s="239">
        <f>IF($G127=1,4,IF($G127=2,3,IF($G127=3,2,IF($G127=4,1," "))))</f>
        <v>3</v>
      </c>
      <c r="I127" s="240"/>
    </row>
    <row r="128" spans="1:9" ht="15.75" thickBot="1">
      <c r="A128" s="167" t="s">
        <v>39</v>
      </c>
      <c r="B128" s="347"/>
      <c r="C128" s="168">
        <v>5</v>
      </c>
      <c r="D128" s="334" t="str">
        <f>IF(AwayTeamSheet!E$19="","",AwayTeamSheet!E$19)</f>
        <v>Briony Robertson</v>
      </c>
      <c r="E128" s="335"/>
      <c r="F128" s="101">
        <v>26</v>
      </c>
      <c r="G128" s="187">
        <v>5</v>
      </c>
      <c r="H128" s="241" t="str">
        <f>IF($G128=1,4,IF($G128=2,3,IF($G128=3,2,IF($G128=4,1," "))))</f>
        <v> </v>
      </c>
      <c r="I128" s="242"/>
    </row>
    <row r="129" spans="1:9" ht="15">
      <c r="A129" s="167" t="s">
        <v>105</v>
      </c>
      <c r="B129" s="343" t="str">
        <f>$A$1</f>
        <v>Lecale</v>
      </c>
      <c r="C129" s="172">
        <v>2</v>
      </c>
      <c r="D129" s="334" t="str">
        <f>IF(HomeTeamSheet!C$19="","",HomeTeamSheet!C$19)</f>
        <v>SOPHIE ROSSITER</v>
      </c>
      <c r="E129" s="335"/>
      <c r="F129" s="105">
        <v>23.59</v>
      </c>
      <c r="G129" s="187">
        <v>4</v>
      </c>
      <c r="H129" s="240"/>
      <c r="I129" s="239">
        <f>IF($G129=1,4,IF($G129=2,3,IF($G129=3,2,IF($G129=4,1," "))))</f>
        <v>1</v>
      </c>
    </row>
    <row r="130" spans="1:9" ht="15">
      <c r="A130" s="167"/>
      <c r="B130" s="344"/>
      <c r="C130" s="172">
        <v>4</v>
      </c>
      <c r="D130" s="334" t="str">
        <f>IF(HomeTeamSheet!D$19="","",HomeTeamSheet!D$19)</f>
        <v>OLVIA MISKELLY</v>
      </c>
      <c r="E130" s="335"/>
      <c r="F130" s="105">
        <v>21.13</v>
      </c>
      <c r="G130" s="187">
        <v>1</v>
      </c>
      <c r="H130" s="240"/>
      <c r="I130" s="239">
        <f>IF($G130=1,4,IF($G130=2,3,IF($G130=3,2,IF($G130=4,1," "))))</f>
        <v>4</v>
      </c>
    </row>
    <row r="131" spans="1:9" ht="15.75" thickBot="1">
      <c r="A131" s="169"/>
      <c r="B131" s="345"/>
      <c r="C131" s="173">
        <v>6</v>
      </c>
      <c r="D131" s="336">
        <f>IF(HomeTeamSheet!E$19="","",HomeTeamSheet!E$19)</f>
      </c>
      <c r="E131" s="337"/>
      <c r="F131" s="104"/>
      <c r="G131" s="188"/>
      <c r="H131" s="242"/>
      <c r="I131" s="241" t="str">
        <f>IF($G131=1,4,IF($G131=2,3,IF($G131=3,2,IF($G131=4,1," "))))</f>
        <v> </v>
      </c>
    </row>
    <row r="132" spans="1:9" ht="15">
      <c r="A132" s="167"/>
      <c r="B132" s="346" t="str">
        <f>$F$1</f>
        <v>Ballymena</v>
      </c>
      <c r="C132" s="171">
        <v>1</v>
      </c>
      <c r="D132" s="338" t="str">
        <f>IF(AwayTeamSheet!H$19="","",AwayTeamSheet!H$19)</f>
        <v>Harry Lamont</v>
      </c>
      <c r="E132" s="339">
        <f>IF(AwayTeamSheet!B127="","",AwayTeamSheet!B127)</f>
      </c>
      <c r="F132" s="103">
        <v>23.84</v>
      </c>
      <c r="G132" s="189">
        <v>3</v>
      </c>
      <c r="H132" s="239">
        <f>IF($G132=1,4,IF($G132=2,3,IF($G132=3,2,IF($G132=4,1," "))))</f>
        <v>2</v>
      </c>
      <c r="I132" s="240"/>
    </row>
    <row r="133" spans="1:9" ht="15">
      <c r="A133" s="167">
        <v>18</v>
      </c>
      <c r="B133" s="344"/>
      <c r="C133" s="168">
        <v>3</v>
      </c>
      <c r="D133" s="334" t="str">
        <f>IF(AwayTeamSheet!I$19="","",AwayTeamSheet!I$19)</f>
        <v>Thomas Evans</v>
      </c>
      <c r="E133" s="335"/>
      <c r="F133" s="101">
        <v>22.59</v>
      </c>
      <c r="G133" s="187">
        <v>2</v>
      </c>
      <c r="H133" s="239">
        <f>IF($G133=1,4,IF($G133=2,3,IF($G133=3,2,IF($G133=4,1," "))))</f>
        <v>3</v>
      </c>
      <c r="I133" s="240"/>
    </row>
    <row r="134" spans="1:9" ht="15.75" thickBot="1">
      <c r="A134" s="167" t="s">
        <v>39</v>
      </c>
      <c r="B134" s="347"/>
      <c r="C134" s="168">
        <v>5</v>
      </c>
      <c r="D134" s="334">
        <f>IF(AwayTeamSheet!J$19="","",AwayTeamSheet!J$19)</f>
      </c>
      <c r="E134" s="335"/>
      <c r="F134" s="101"/>
      <c r="G134" s="187"/>
      <c r="H134" s="241" t="str">
        <f>IF($G134=1,4,IF($G134=2,3,IF($G134=3,2,IF($G134=4,1," "))))</f>
        <v> </v>
      </c>
      <c r="I134" s="242"/>
    </row>
    <row r="135" spans="1:9" ht="15">
      <c r="A135" s="167" t="s">
        <v>104</v>
      </c>
      <c r="B135" s="343" t="str">
        <f>$A$1</f>
        <v>Lecale</v>
      </c>
      <c r="C135" s="168">
        <v>2</v>
      </c>
      <c r="D135" s="334" t="str">
        <f>IF(HomeTeamSheet!H$19="","",HomeTeamSheet!H$19)</f>
        <v>NIALL MCCAULEY</v>
      </c>
      <c r="E135" s="335"/>
      <c r="F135" s="101">
        <v>24.78</v>
      </c>
      <c r="G135" s="187">
        <v>4</v>
      </c>
      <c r="H135" s="240"/>
      <c r="I135" s="239">
        <f>IF($G135=1,4,IF($G135=2,3,IF($G135=3,2,IF($G135=4,1," "))))</f>
        <v>1</v>
      </c>
    </row>
    <row r="136" spans="1:9" ht="15">
      <c r="A136" s="167"/>
      <c r="B136" s="344"/>
      <c r="C136" s="168">
        <v>4</v>
      </c>
      <c r="D136" s="334" t="str">
        <f>IF(HomeTeamSheet!I$19="","",HomeTeamSheet!I$19)</f>
        <v>AIDAN MALLET</v>
      </c>
      <c r="E136" s="335"/>
      <c r="F136" s="101">
        <v>22</v>
      </c>
      <c r="G136" s="187">
        <v>1</v>
      </c>
      <c r="H136" s="240"/>
      <c r="I136" s="239">
        <f>IF($G136=1,4,IF($G136=2,3,IF($G136=3,2,IF($G136=4,1," "))))</f>
        <v>4</v>
      </c>
    </row>
    <row r="137" spans="1:9" ht="15.75" thickBot="1">
      <c r="A137" s="169"/>
      <c r="B137" s="345"/>
      <c r="C137" s="170">
        <v>6</v>
      </c>
      <c r="D137" s="336" t="str">
        <f>IF(HomeTeamSheet!J$19="","",HomeTeamSheet!J$19)</f>
        <v>DANIEL COLGAN</v>
      </c>
      <c r="E137" s="337"/>
      <c r="F137" s="99">
        <v>36</v>
      </c>
      <c r="G137" s="188"/>
      <c r="H137" s="242"/>
      <c r="I137" s="241" t="str">
        <f>IF($G137=1,4,IF($G137=2,3,IF($G137=3,2,IF($G137=4,1," "))))</f>
        <v> </v>
      </c>
    </row>
    <row r="138" spans="1:9" ht="15">
      <c r="A138" s="167"/>
      <c r="B138" s="346" t="str">
        <f>$F$1</f>
        <v>Ballymena</v>
      </c>
      <c r="C138" s="171">
        <v>1</v>
      </c>
      <c r="D138" s="338" t="str">
        <f>IF(AwayTeamSheet!C$20="","",AwayTeamSheet!C$20)</f>
        <v>Hannah Leetch</v>
      </c>
      <c r="E138" s="339">
        <f>IF(AwayTeamSheet!B133="","",AwayTeamSheet!B133)</f>
      </c>
      <c r="F138" s="103">
        <v>20.87</v>
      </c>
      <c r="G138" s="189">
        <v>1</v>
      </c>
      <c r="H138" s="239">
        <f>IF($G138=1,4,IF($G138=2,3,IF($G138=3,2,IF($G138=4,1," "))))</f>
        <v>4</v>
      </c>
      <c r="I138" s="240"/>
    </row>
    <row r="139" spans="1:9" ht="15">
      <c r="A139" s="167">
        <v>19</v>
      </c>
      <c r="B139" s="344"/>
      <c r="C139" s="168">
        <v>3</v>
      </c>
      <c r="D139" s="334" t="str">
        <f>IF(AwayTeamSheet!D$20="","",AwayTeamSheet!D$20)</f>
        <v>Ruby Gray</v>
      </c>
      <c r="E139" s="335"/>
      <c r="F139" s="101">
        <v>21.85</v>
      </c>
      <c r="G139" s="187">
        <v>2</v>
      </c>
      <c r="H139" s="239">
        <f>IF($G139=1,4,IF($G139=2,3,IF($G139=3,2,IF($G139=4,1," "))))</f>
        <v>3</v>
      </c>
      <c r="I139" s="240"/>
    </row>
    <row r="140" spans="1:9" ht="15.75" thickBot="1">
      <c r="A140" s="167" t="s">
        <v>41</v>
      </c>
      <c r="B140" s="347"/>
      <c r="C140" s="168">
        <v>5</v>
      </c>
      <c r="D140" s="334" t="str">
        <f>IF(AwayTeamSheet!E$20="","",AwayTeamSheet!E$20)</f>
        <v>Gemma Clyde</v>
      </c>
      <c r="E140" s="335"/>
      <c r="F140" s="101">
        <v>24.09</v>
      </c>
      <c r="G140" s="187"/>
      <c r="H140" s="241" t="str">
        <f>IF($G140=1,4,IF($G140=2,3,IF($G140=3,2,IF($G140=4,1," "))))</f>
        <v> </v>
      </c>
      <c r="I140" s="242"/>
    </row>
    <row r="141" spans="1:9" ht="15">
      <c r="A141" s="167" t="s">
        <v>105</v>
      </c>
      <c r="B141" s="343" t="str">
        <f>$A$1</f>
        <v>Lecale</v>
      </c>
      <c r="C141" s="168">
        <v>2</v>
      </c>
      <c r="D141" s="334" t="str">
        <f>IF(HomeTeamSheet!C$20="","",HomeTeamSheet!C$20)</f>
        <v>LILIANNA PERRY</v>
      </c>
      <c r="E141" s="335"/>
      <c r="F141" s="101">
        <v>23.62</v>
      </c>
      <c r="G141" s="187">
        <v>3</v>
      </c>
      <c r="H141" s="240"/>
      <c r="I141" s="239">
        <f>IF($G141=1,4,IF($G141=2,3,IF($G141=3,2,IF($G141=4,1," "))))</f>
        <v>2</v>
      </c>
    </row>
    <row r="142" spans="1:9" ht="15">
      <c r="A142" s="167"/>
      <c r="B142" s="344"/>
      <c r="C142" s="168">
        <v>4</v>
      </c>
      <c r="D142" s="334" t="str">
        <f>IF(HomeTeamSheet!D$20="","",HomeTeamSheet!D$20)</f>
        <v>EMILY BURNS</v>
      </c>
      <c r="E142" s="335"/>
      <c r="F142" s="101">
        <v>24.75</v>
      </c>
      <c r="G142" s="187">
        <v>4</v>
      </c>
      <c r="H142" s="240"/>
      <c r="I142" s="239">
        <f>IF($G142=1,4,IF($G142=2,3,IF($G142=3,2,IF($G142=4,1," "))))</f>
        <v>1</v>
      </c>
    </row>
    <row r="143" spans="1:9" ht="15.75" thickBot="1">
      <c r="A143" s="169"/>
      <c r="B143" s="345"/>
      <c r="C143" s="170">
        <v>6</v>
      </c>
      <c r="D143" s="336">
        <f>IF(HomeTeamSheet!E$20="","",HomeTeamSheet!E$20)</f>
      </c>
      <c r="E143" s="337"/>
      <c r="F143" s="99"/>
      <c r="G143" s="188"/>
      <c r="H143" s="242"/>
      <c r="I143" s="241" t="str">
        <f>IF($G143=1,4,IF($G143=2,3,IF($G143=3,2,IF($G143=4,1," "))))</f>
        <v> </v>
      </c>
    </row>
    <row r="144" spans="1:9" ht="15">
      <c r="A144" s="167"/>
      <c r="B144" s="346" t="str">
        <f>$F$1</f>
        <v>Ballymena</v>
      </c>
      <c r="C144" s="171">
        <v>1</v>
      </c>
      <c r="D144" s="338" t="str">
        <f>IF(AwayTeamSheet!H$20="","",AwayTeamSheet!H$20)</f>
        <v>Michael Leetch</v>
      </c>
      <c r="E144" s="339">
        <f>IF(AwayTeamSheet!B139="","",AwayTeamSheet!B139)</f>
      </c>
      <c r="F144" s="103">
        <v>21.13</v>
      </c>
      <c r="G144" s="189">
        <v>1</v>
      </c>
      <c r="H144" s="239">
        <f>IF($G144=1,4,IF($G144=2,3,IF($G144=3,2,IF($G144=4,1," "))))</f>
        <v>4</v>
      </c>
      <c r="I144" s="240"/>
    </row>
    <row r="145" spans="1:9" ht="15">
      <c r="A145" s="167">
        <v>20</v>
      </c>
      <c r="B145" s="344"/>
      <c r="C145" s="168">
        <v>3</v>
      </c>
      <c r="D145" s="334" t="str">
        <f>IF(AwayTeamSheet!I$20="","",AwayTeamSheet!I$20)</f>
        <v>Ryan Addison</v>
      </c>
      <c r="E145" s="335"/>
      <c r="F145" s="101">
        <v>21.69</v>
      </c>
      <c r="G145" s="187">
        <v>2</v>
      </c>
      <c r="H145" s="239">
        <f>IF($G145=1,4,IF($G145=2,3,IF($G145=3,2,IF($G145=4,1," "))))</f>
        <v>3</v>
      </c>
      <c r="I145" s="240"/>
    </row>
    <row r="146" spans="1:9" ht="15.75" thickBot="1">
      <c r="A146" s="167" t="s">
        <v>41</v>
      </c>
      <c r="B146" s="347"/>
      <c r="C146" s="168">
        <v>5</v>
      </c>
      <c r="D146" s="334">
        <f>IF(AwayTeamSheet!J$20="","",AwayTeamSheet!J$20)</f>
      </c>
      <c r="E146" s="335"/>
      <c r="F146" s="101"/>
      <c r="G146" s="187"/>
      <c r="H146" s="241" t="str">
        <f>IF($G146=1,4,IF($G146=2,3,IF($G146=3,2,IF($G146=4,1," "))))</f>
        <v> </v>
      </c>
      <c r="I146" s="242"/>
    </row>
    <row r="147" spans="1:9" ht="15">
      <c r="A147" s="167" t="s">
        <v>104</v>
      </c>
      <c r="B147" s="343" t="str">
        <f>$A$1</f>
        <v>Lecale</v>
      </c>
      <c r="C147" s="168">
        <v>2</v>
      </c>
      <c r="D147" s="334" t="str">
        <f>IF(HomeTeamSheet!H$20="","",HomeTeamSheet!H$20)</f>
        <v>THOMAS NAY</v>
      </c>
      <c r="E147" s="335"/>
      <c r="F147" s="101">
        <v>24.72</v>
      </c>
      <c r="G147" s="187">
        <v>4</v>
      </c>
      <c r="H147" s="240"/>
      <c r="I147" s="239">
        <f>IF($G147=1,4,IF($G147=2,3,IF($G147=3,2,IF($G147=4,1," "))))</f>
        <v>1</v>
      </c>
    </row>
    <row r="148" spans="1:9" ht="15">
      <c r="A148" s="167"/>
      <c r="B148" s="344"/>
      <c r="C148" s="168">
        <v>4</v>
      </c>
      <c r="D148" s="334" t="str">
        <f>IF(HomeTeamSheet!I$20="","",HomeTeamSheet!I$20)</f>
        <v>FIONTAN ROGERS</v>
      </c>
      <c r="E148" s="335"/>
      <c r="F148" s="101">
        <v>23.43</v>
      </c>
      <c r="G148" s="187">
        <v>3</v>
      </c>
      <c r="H148" s="240"/>
      <c r="I148" s="239">
        <f>IF($G148=1,4,IF($G148=2,3,IF($G148=3,2,IF($G148=4,1," "))))</f>
        <v>2</v>
      </c>
    </row>
    <row r="149" spans="1:9" ht="15.75" thickBot="1">
      <c r="A149" s="169"/>
      <c r="B149" s="345"/>
      <c r="C149" s="170">
        <v>6</v>
      </c>
      <c r="D149" s="336" t="str">
        <f>IF(HomeTeamSheet!J$20="","",HomeTeamSheet!J$20)</f>
        <v>BEN MURTAGH</v>
      </c>
      <c r="E149" s="337"/>
      <c r="F149" s="99">
        <v>28</v>
      </c>
      <c r="G149" s="188">
        <v>5</v>
      </c>
      <c r="H149" s="242"/>
      <c r="I149" s="241" t="str">
        <f>IF($G149=1,4,IF($G149=2,3,IF($G149=3,2,IF($G149=4,1," "))))</f>
        <v> </v>
      </c>
    </row>
    <row r="150" spans="1:9" ht="16.5" thickBot="1">
      <c r="A150" s="97"/>
      <c r="B150" s="232"/>
      <c r="C150" s="96"/>
      <c r="D150" s="95"/>
      <c r="E150" s="95"/>
      <c r="F150" s="94"/>
      <c r="G150" s="183" t="s">
        <v>99</v>
      </c>
      <c r="H150" s="180">
        <f>SUM(H102:H149)</f>
        <v>43</v>
      </c>
      <c r="I150" s="180">
        <f>SUM(I102:I149)</f>
        <v>37</v>
      </c>
    </row>
    <row r="151" spans="1:9" ht="15">
      <c r="A151" s="97"/>
      <c r="B151" s="232"/>
      <c r="C151" s="96"/>
      <c r="D151" s="95"/>
      <c r="E151" s="95"/>
      <c r="F151" s="94"/>
      <c r="G151" s="183" t="s">
        <v>98</v>
      </c>
      <c r="H151" s="181">
        <f>H99</f>
        <v>70</v>
      </c>
      <c r="I151" s="181">
        <f>I99</f>
        <v>50</v>
      </c>
    </row>
    <row r="152" spans="1:9" ht="15.75" thickBot="1">
      <c r="A152" s="93"/>
      <c r="B152" s="233"/>
      <c r="C152" s="92"/>
      <c r="D152" s="91"/>
      <c r="E152" s="91"/>
      <c r="F152" s="90"/>
      <c r="G152" s="184" t="s">
        <v>97</v>
      </c>
      <c r="H152" s="243">
        <f>SUM(H150:H151)</f>
        <v>113</v>
      </c>
      <c r="I152" s="243">
        <f>SUM(I150:I151)</f>
        <v>87</v>
      </c>
    </row>
    <row r="153" spans="1:9" ht="14.25" customHeight="1" thickBot="1">
      <c r="A153" s="342" t="s">
        <v>120</v>
      </c>
      <c r="B153" s="342"/>
      <c r="C153" s="342"/>
      <c r="D153" s="342"/>
      <c r="E153" s="342"/>
      <c r="F153" s="342"/>
      <c r="G153" s="342"/>
      <c r="H153" s="342"/>
      <c r="I153" s="342"/>
    </row>
    <row r="154" spans="1:9" ht="15.75" thickBot="1">
      <c r="A154" s="244" t="s">
        <v>31</v>
      </c>
      <c r="B154" s="245" t="s">
        <v>102</v>
      </c>
      <c r="C154" s="246" t="s">
        <v>101</v>
      </c>
      <c r="D154" s="340" t="s">
        <v>100</v>
      </c>
      <c r="E154" s="341"/>
      <c r="F154" s="109" t="s">
        <v>34</v>
      </c>
      <c r="G154" s="108" t="s">
        <v>33</v>
      </c>
      <c r="H154" s="373" t="s">
        <v>35</v>
      </c>
      <c r="I154" s="374"/>
    </row>
    <row r="155" spans="1:9" ht="15">
      <c r="A155" s="174"/>
      <c r="B155" s="346" t="str">
        <f>$F$1</f>
        <v>Ballymena</v>
      </c>
      <c r="C155" s="166">
        <v>1</v>
      </c>
      <c r="D155" s="338" t="str">
        <f>IF(AwayTeamSheet!C$21="","",AwayTeamSheet!C$21)</f>
        <v>Hannah Tohill</v>
      </c>
      <c r="E155" s="339">
        <f>IF(AwayTeamSheet!B150="","",AwayTeamSheet!B150)</f>
      </c>
      <c r="F155" s="107">
        <v>43.94</v>
      </c>
      <c r="G155" s="186">
        <v>5</v>
      </c>
      <c r="H155" s="239" t="str">
        <f>IF($G155=1,4,IF($G155=2,3,IF($G155=3,2,IF($G155=4,1," "))))</f>
        <v> </v>
      </c>
      <c r="I155" s="240"/>
    </row>
    <row r="156" spans="1:9" ht="15">
      <c r="A156" s="175">
        <v>21</v>
      </c>
      <c r="B156" s="344"/>
      <c r="C156" s="168">
        <v>3</v>
      </c>
      <c r="D156" s="334" t="str">
        <f>IF(AwayTeamSheet!D$21="","",AwayTeamSheet!D$21)</f>
        <v>Callie Kennedy</v>
      </c>
      <c r="E156" s="335"/>
      <c r="F156" s="101">
        <v>36.47</v>
      </c>
      <c r="G156" s="187">
        <v>3</v>
      </c>
      <c r="H156" s="239">
        <f>IF($G156=1,4,IF($G156=2,3,IF($G156=3,2,IF($G156=4,1," "))))</f>
        <v>2</v>
      </c>
      <c r="I156" s="240"/>
    </row>
    <row r="157" spans="1:9" ht="15.75" thickBot="1">
      <c r="A157" s="175" t="s">
        <v>37</v>
      </c>
      <c r="B157" s="347"/>
      <c r="C157" s="168">
        <v>5</v>
      </c>
      <c r="D157" s="334" t="str">
        <f>IF(AwayTeamSheet!E$21="","",AwayTeamSheet!E$21)</f>
        <v>Evie Park</v>
      </c>
      <c r="E157" s="335"/>
      <c r="F157" s="101">
        <v>42.25</v>
      </c>
      <c r="G157" s="187">
        <v>4</v>
      </c>
      <c r="H157" s="241">
        <f>IF($G157=1,4,IF($G157=2,3,IF($G157=3,2,IF($G157=4,1," "))))</f>
        <v>1</v>
      </c>
      <c r="I157" s="242"/>
    </row>
    <row r="158" spans="1:9" ht="15">
      <c r="A158" s="175" t="s">
        <v>105</v>
      </c>
      <c r="B158" s="343" t="str">
        <f>$A$1</f>
        <v>Lecale</v>
      </c>
      <c r="C158" s="168">
        <v>2</v>
      </c>
      <c r="D158" s="334" t="str">
        <f>IF(HomeTeamSheet!C$21="","",HomeTeamSheet!C$21)</f>
        <v>AOIBHEANN MCVEIGH</v>
      </c>
      <c r="E158" s="335"/>
      <c r="F158" s="101">
        <v>33.34</v>
      </c>
      <c r="G158" s="187">
        <v>2</v>
      </c>
      <c r="H158" s="240"/>
      <c r="I158" s="239">
        <f>IF($G158=1,4,IF($G158=2,3,IF($G158=3,2,IF($G158=4,1," "))))</f>
        <v>3</v>
      </c>
    </row>
    <row r="159" spans="1:9" ht="15">
      <c r="A159" s="175"/>
      <c r="B159" s="344"/>
      <c r="C159" s="168">
        <v>4</v>
      </c>
      <c r="D159" s="334" t="str">
        <f>IF(HomeTeamSheet!D$21="","",HomeTeamSheet!D$21)</f>
        <v>DAISY HARTY</v>
      </c>
      <c r="E159" s="335"/>
      <c r="F159" s="101">
        <v>29.41</v>
      </c>
      <c r="G159" s="187">
        <v>1</v>
      </c>
      <c r="H159" s="240"/>
      <c r="I159" s="239">
        <f>IF($G159=1,4,IF($G159=2,3,IF($G159=3,2,IF($G159=4,1," "))))</f>
        <v>4</v>
      </c>
    </row>
    <row r="160" spans="1:9" ht="15.75" thickBot="1">
      <c r="A160" s="176"/>
      <c r="B160" s="345"/>
      <c r="C160" s="170">
        <v>6</v>
      </c>
      <c r="D160" s="336">
        <f>IF(HomeTeamSheet!E$21="","",HomeTeamSheet!E$21)</f>
      </c>
      <c r="E160" s="337"/>
      <c r="F160" s="99"/>
      <c r="G160" s="188"/>
      <c r="H160" s="242"/>
      <c r="I160" s="241" t="str">
        <f>IF($G160=1,4,IF($G160=2,3,IF($G160=3,2,IF($G160=4,1," "))))</f>
        <v> </v>
      </c>
    </row>
    <row r="161" spans="1:9" ht="15">
      <c r="A161" s="167"/>
      <c r="B161" s="346" t="str">
        <f>$F$1</f>
        <v>Ballymena</v>
      </c>
      <c r="C161" s="171">
        <v>1</v>
      </c>
      <c r="D161" s="338" t="str">
        <f>IF(AwayTeamSheet!H$21="","",AwayTeamSheet!H$21)</f>
        <v>Robert McCluney</v>
      </c>
      <c r="E161" s="339">
        <f>IF(AwayTeamSheet!B156="","",AwayTeamSheet!B156)</f>
      </c>
      <c r="F161" s="103">
        <v>36.37</v>
      </c>
      <c r="G161" s="189">
        <v>2</v>
      </c>
      <c r="H161" s="239">
        <f>IF($G161=1,4,IF($G161=2,3,IF($G161=3,2,IF($G161=4,1," "))))</f>
        <v>3</v>
      </c>
      <c r="I161" s="240"/>
    </row>
    <row r="162" spans="1:9" ht="15">
      <c r="A162" s="167">
        <v>22</v>
      </c>
      <c r="B162" s="344"/>
      <c r="C162" s="168">
        <v>3</v>
      </c>
      <c r="D162" s="334" t="str">
        <f>IF(AwayTeamSheet!I$21="","",AwayTeamSheet!I$21)</f>
        <v>Dylan McCullough</v>
      </c>
      <c r="E162" s="335"/>
      <c r="F162" s="101">
        <v>36.69</v>
      </c>
      <c r="G162" s="187">
        <v>4</v>
      </c>
      <c r="H162" s="239">
        <f>IF($G162=1,4,IF($G162=2,3,IF($G162=3,2,IF($G162=4,1," "))))</f>
        <v>1</v>
      </c>
      <c r="I162" s="240"/>
    </row>
    <row r="163" spans="1:9" ht="15.75" thickBot="1">
      <c r="A163" s="167" t="s">
        <v>37</v>
      </c>
      <c r="B163" s="347"/>
      <c r="C163" s="168">
        <v>5</v>
      </c>
      <c r="D163" s="334">
        <f>IF(AwayTeamSheet!J$21="","",AwayTeamSheet!J$21)</f>
      </c>
      <c r="E163" s="335"/>
      <c r="F163" s="101"/>
      <c r="G163" s="187"/>
      <c r="H163" s="239" t="str">
        <f>IF($G163=1,4,IF($G163=2,3,IF($G163=3,2,IF($G163=4,1," "))))</f>
        <v> </v>
      </c>
      <c r="I163" s="242"/>
    </row>
    <row r="164" spans="1:9" ht="15">
      <c r="A164" s="167" t="s">
        <v>104</v>
      </c>
      <c r="B164" s="343" t="str">
        <f>$A$1</f>
        <v>Lecale</v>
      </c>
      <c r="C164" s="172">
        <v>2</v>
      </c>
      <c r="D164" s="334" t="str">
        <f>IF(HomeTeamSheet!H$21="","",HomeTeamSheet!H$21)</f>
        <v>JACK NAY</v>
      </c>
      <c r="E164" s="335"/>
      <c r="F164" s="105">
        <v>37.12</v>
      </c>
      <c r="G164" s="187">
        <v>5</v>
      </c>
      <c r="H164" s="240"/>
      <c r="I164" s="239" t="str">
        <f>IF($G164=1,4,IF($G164=2,3,IF($G164=3,2,IF($G164=4,1," "))))</f>
        <v> </v>
      </c>
    </row>
    <row r="165" spans="1:9" ht="15">
      <c r="A165" s="167"/>
      <c r="B165" s="344"/>
      <c r="C165" s="168">
        <v>4</v>
      </c>
      <c r="D165" s="334" t="str">
        <f>IF(HomeTeamSheet!I$21="","",HomeTeamSheet!I$21)</f>
        <v>ETHAN MURTAGH</v>
      </c>
      <c r="E165" s="335"/>
      <c r="F165" s="101">
        <v>36.8</v>
      </c>
      <c r="G165" s="187">
        <v>3</v>
      </c>
      <c r="H165" s="240"/>
      <c r="I165" s="239">
        <f>IF($G165=1,4,IF($G165=2,3,IF($G165=3,2,IF($G165=4,1," "))))</f>
        <v>2</v>
      </c>
    </row>
    <row r="166" spans="1:9" ht="15.75" thickBot="1">
      <c r="A166" s="169"/>
      <c r="B166" s="345"/>
      <c r="C166" s="170">
        <v>6</v>
      </c>
      <c r="D166" s="336" t="str">
        <f>IF(HomeTeamSheet!J$21="","",HomeTeamSheet!J$21)</f>
        <v>EOIN KEARNY</v>
      </c>
      <c r="E166" s="337"/>
      <c r="F166" s="99">
        <v>32.91</v>
      </c>
      <c r="G166" s="188">
        <v>1</v>
      </c>
      <c r="H166" s="242"/>
      <c r="I166" s="241">
        <f>IF($G166=1,4,IF($G166=2,3,IF($G166=3,2,IF($G166=4,1," "))))</f>
        <v>4</v>
      </c>
    </row>
    <row r="167" spans="1:9" ht="15">
      <c r="A167" s="167"/>
      <c r="B167" s="346" t="str">
        <f>$F$1</f>
        <v>Ballymena</v>
      </c>
      <c r="C167" s="171">
        <v>1</v>
      </c>
      <c r="D167" s="338" t="str">
        <f>IF(AwayTeamSheet!C$22="","",AwayTeamSheet!C$22)</f>
        <v>Ellie Adair</v>
      </c>
      <c r="E167" s="339">
        <f>IF(AwayTeamSheet!B162="","",AwayTeamSheet!B162)</f>
      </c>
      <c r="F167" s="103">
        <v>24.5</v>
      </c>
      <c r="G167" s="189">
        <v>3</v>
      </c>
      <c r="H167" s="239">
        <f>IF($G167=1,4,IF($G167=2,3,IF($G167=3,2,IF($G167=4,1," "))))</f>
        <v>2</v>
      </c>
      <c r="I167" s="240"/>
    </row>
    <row r="168" spans="1:9" ht="15">
      <c r="A168" s="167">
        <v>23</v>
      </c>
      <c r="B168" s="344"/>
      <c r="C168" s="168">
        <v>3</v>
      </c>
      <c r="D168" s="334" t="str">
        <f>IF(AwayTeamSheet!D$22="","",AwayTeamSheet!D$22)</f>
        <v>Isabel Wainwright</v>
      </c>
      <c r="E168" s="335"/>
      <c r="F168" s="101">
        <v>23.09</v>
      </c>
      <c r="G168" s="187">
        <v>1</v>
      </c>
      <c r="H168" s="239">
        <f>IF($G168=1,4,IF($G168=2,3,IF($G168=3,2,IF($G168=4,1," "))))</f>
        <v>4</v>
      </c>
      <c r="I168" s="240"/>
    </row>
    <row r="169" spans="1:9" ht="15.75" thickBot="1">
      <c r="A169" s="167" t="s">
        <v>38</v>
      </c>
      <c r="B169" s="347"/>
      <c r="C169" s="168">
        <v>5</v>
      </c>
      <c r="D169" s="334" t="str">
        <f>IF(AwayTeamSheet!E$22="","",AwayTeamSheet!E$22)</f>
        <v>Sophie Mullan</v>
      </c>
      <c r="E169" s="335"/>
      <c r="F169" s="101">
        <v>30.28</v>
      </c>
      <c r="G169" s="187">
        <v>5</v>
      </c>
      <c r="H169" s="241" t="str">
        <f>IF($G169=1,4,IF($G169=2,3,IF($G169=3,2,IF($G169=4,1," "))))</f>
        <v> </v>
      </c>
      <c r="I169" s="242"/>
    </row>
    <row r="170" spans="1:9" ht="15">
      <c r="A170" s="167" t="s">
        <v>105</v>
      </c>
      <c r="B170" s="343" t="str">
        <f>$A$1</f>
        <v>Lecale</v>
      </c>
      <c r="C170" s="168">
        <v>2</v>
      </c>
      <c r="D170" s="334" t="str">
        <f>IF(HomeTeamSheet!C$22="","",HomeTeamSheet!C$22)</f>
        <v>ENYA CLARK</v>
      </c>
      <c r="E170" s="335"/>
      <c r="F170" s="101">
        <v>24.63</v>
      </c>
      <c r="G170" s="187">
        <v>2</v>
      </c>
      <c r="H170" s="240"/>
      <c r="I170" s="239">
        <f>IF($G170=1,4,IF($G170=2,3,IF($G170=3,2,IF($G170=4,1," "))))</f>
        <v>3</v>
      </c>
    </row>
    <row r="171" spans="1:9" ht="15">
      <c r="A171" s="167"/>
      <c r="B171" s="344"/>
      <c r="C171" s="168">
        <v>4</v>
      </c>
      <c r="D171" s="334" t="str">
        <f>IF(HomeTeamSheet!D$22="","",HomeTeamSheet!D$22)</f>
        <v>MATILDA HARTY</v>
      </c>
      <c r="E171" s="335"/>
      <c r="F171" s="101">
        <v>30.35</v>
      </c>
      <c r="G171" s="187">
        <v>4</v>
      </c>
      <c r="H171" s="240"/>
      <c r="I171" s="239">
        <f>IF($G171=1,4,IF($G171=2,3,IF($G171=3,2,IF($G171=4,1," "))))</f>
        <v>1</v>
      </c>
    </row>
    <row r="172" spans="1:9" ht="15.75" thickBot="1">
      <c r="A172" s="169"/>
      <c r="B172" s="345"/>
      <c r="C172" s="170">
        <v>6</v>
      </c>
      <c r="D172" s="336">
        <f>IF(HomeTeamSheet!E$22="","",HomeTeamSheet!E$22)</f>
      </c>
      <c r="E172" s="337"/>
      <c r="F172" s="99"/>
      <c r="G172" s="188"/>
      <c r="H172" s="242"/>
      <c r="I172" s="241" t="str">
        <f>IF($G172=1,4,IF($G172=2,3,IF($G172=3,2,IF($G172=4,1," "))))</f>
        <v> </v>
      </c>
    </row>
    <row r="173" spans="1:9" ht="15">
      <c r="A173" s="167"/>
      <c r="B173" s="346" t="str">
        <f>$F$1</f>
        <v>Ballymena</v>
      </c>
      <c r="C173" s="166">
        <v>1</v>
      </c>
      <c r="D173" s="338" t="str">
        <f>IF(AwayTeamSheet!H$22="","",AwayTeamSheet!H$22)</f>
        <v>Cody Lau</v>
      </c>
      <c r="E173" s="339">
        <f>IF(AwayTeamSheet!B168="","",AwayTeamSheet!B168)</f>
      </c>
      <c r="F173" s="107">
        <v>24.69</v>
      </c>
      <c r="G173" s="186">
        <v>2</v>
      </c>
      <c r="H173" s="239">
        <f>IF($G173=1,4,IF($G173=2,3,IF($G173=3,2,IF($G173=4,1," "))))</f>
        <v>3</v>
      </c>
      <c r="I173" s="240"/>
    </row>
    <row r="174" spans="1:9" ht="15">
      <c r="A174" s="167">
        <v>24</v>
      </c>
      <c r="B174" s="344"/>
      <c r="C174" s="168">
        <v>3</v>
      </c>
      <c r="D174" s="334" t="str">
        <f>IF(AwayTeamSheet!I$22="","",AwayTeamSheet!I$22)</f>
        <v>Aaron Caskey</v>
      </c>
      <c r="E174" s="335"/>
      <c r="F174" s="101">
        <v>19.35</v>
      </c>
      <c r="G174" s="187">
        <v>1</v>
      </c>
      <c r="H174" s="239">
        <f>IF($G174=1,4,IF($G174=2,3,IF($G174=3,2,IF($G174=4,1," "))))</f>
        <v>4</v>
      </c>
      <c r="I174" s="240"/>
    </row>
    <row r="175" spans="1:9" ht="15.75" thickBot="1">
      <c r="A175" s="167" t="s">
        <v>38</v>
      </c>
      <c r="B175" s="347"/>
      <c r="C175" s="168">
        <v>5</v>
      </c>
      <c r="D175" s="334">
        <f>IF(AwayTeamSheet!J$22="","",AwayTeamSheet!J$22)</f>
      </c>
      <c r="E175" s="335"/>
      <c r="F175" s="101"/>
      <c r="G175" s="187"/>
      <c r="H175" s="241" t="str">
        <f>IF($G175=1,4,IF($G175=2,3,IF($G175=3,2,IF($G175=4,1," "))))</f>
        <v> </v>
      </c>
      <c r="I175" s="242"/>
    </row>
    <row r="176" spans="1:9" ht="15">
      <c r="A176" s="167" t="s">
        <v>104</v>
      </c>
      <c r="B176" s="343" t="str">
        <f>$A$1</f>
        <v>Lecale</v>
      </c>
      <c r="C176" s="168">
        <v>2</v>
      </c>
      <c r="D176" s="334" t="str">
        <f>IF(HomeTeamSheet!H$22="","",HomeTeamSheet!H$22)</f>
        <v>LUCAS ONEILL</v>
      </c>
      <c r="E176" s="335"/>
      <c r="F176" s="101">
        <v>30.72</v>
      </c>
      <c r="G176" s="187">
        <v>3</v>
      </c>
      <c r="H176" s="240"/>
      <c r="I176" s="239">
        <f>IF($G176=1,4,IF($G176=2,3,IF($G176=3,2,IF($G176=4,1," "))))</f>
        <v>2</v>
      </c>
    </row>
    <row r="177" spans="1:9" ht="15">
      <c r="A177" s="167"/>
      <c r="B177" s="344"/>
      <c r="C177" s="168">
        <v>4</v>
      </c>
      <c r="D177" s="334" t="str">
        <f>IF(HomeTeamSheet!I$22="","",HomeTeamSheet!I$22)</f>
        <v>MARK KNIGHT </v>
      </c>
      <c r="E177" s="335"/>
      <c r="F177" s="101">
        <v>37.41</v>
      </c>
      <c r="G177" s="187">
        <v>5</v>
      </c>
      <c r="H177" s="240"/>
      <c r="I177" s="239" t="str">
        <f>IF($G177=1,4,IF($G177=2,3,IF($G177=3,2,IF($G177=4,1," "))))</f>
        <v> </v>
      </c>
    </row>
    <row r="178" spans="1:9" ht="15.75" thickBot="1">
      <c r="A178" s="169"/>
      <c r="B178" s="345"/>
      <c r="C178" s="170">
        <v>6</v>
      </c>
      <c r="D178" s="336" t="str">
        <f>IF(HomeTeamSheet!J$22="","",HomeTeamSheet!J$22)</f>
        <v>LUKE CAIRNDOFF</v>
      </c>
      <c r="E178" s="337"/>
      <c r="F178" s="99">
        <v>33.93</v>
      </c>
      <c r="G178" s="188">
        <v>4</v>
      </c>
      <c r="H178" s="242"/>
      <c r="I178" s="239">
        <f>IF($G178=1,4,IF($G178=2,3,IF($G178=3,2,IF($G178=4,1," "))))</f>
        <v>1</v>
      </c>
    </row>
    <row r="179" spans="1:9" ht="15">
      <c r="A179" s="167"/>
      <c r="B179" s="346" t="str">
        <f>$F$1</f>
        <v>Ballymena</v>
      </c>
      <c r="C179" s="171">
        <v>1</v>
      </c>
      <c r="D179" s="338" t="str">
        <f>IF(AwayTeamSheet!C$23="","",AwayTeamSheet!C$23)</f>
        <v>Amelie Pittam</v>
      </c>
      <c r="E179" s="339">
        <f>IF(AwayTeamSheet!B174="","",AwayTeamSheet!B174)</f>
      </c>
      <c r="F179" s="103">
        <v>20.53</v>
      </c>
      <c r="G179" s="189"/>
      <c r="H179" s="239" t="str">
        <f>IF($G179=1,4,IF($G179=2,3,IF($G179=3,2,IF($G179=4,1," "))))</f>
        <v> </v>
      </c>
      <c r="I179" s="240"/>
    </row>
    <row r="180" spans="1:9" ht="15">
      <c r="A180" s="167">
        <v>25</v>
      </c>
      <c r="B180" s="344"/>
      <c r="C180" s="168">
        <v>3</v>
      </c>
      <c r="D180" s="334" t="str">
        <f>IF(AwayTeamSheet!D$23="","",AwayTeamSheet!D$23)</f>
        <v>Erin McGivern</v>
      </c>
      <c r="E180" s="335"/>
      <c r="F180" s="101">
        <v>17.23</v>
      </c>
      <c r="G180" s="187">
        <v>1</v>
      </c>
      <c r="H180" s="239">
        <f>IF($G180=1,4,IF($G180=2,3,IF($G180=3,2,IF($G180=4,1," "))))</f>
        <v>4</v>
      </c>
      <c r="I180" s="240"/>
    </row>
    <row r="181" spans="1:9" ht="15.75" thickBot="1">
      <c r="A181" s="167" t="s">
        <v>39</v>
      </c>
      <c r="B181" s="347"/>
      <c r="C181" s="168">
        <v>5</v>
      </c>
      <c r="D181" s="334" t="str">
        <f>IF(AwayTeamSheet!E$23="","",AwayTeamSheet!E$23)</f>
        <v>Emily Hill</v>
      </c>
      <c r="E181" s="335"/>
      <c r="F181" s="101">
        <v>19.6</v>
      </c>
      <c r="G181" s="187">
        <v>3</v>
      </c>
      <c r="H181" s="241">
        <f>IF($G181=1,4,IF($G181=2,3,IF($G181=3,2,IF($G181=4,1," "))))</f>
        <v>2</v>
      </c>
      <c r="I181" s="242"/>
    </row>
    <row r="182" spans="1:9" ht="15">
      <c r="A182" s="167" t="s">
        <v>105</v>
      </c>
      <c r="B182" s="343" t="str">
        <f>$A$1</f>
        <v>Lecale</v>
      </c>
      <c r="C182" s="172">
        <v>2</v>
      </c>
      <c r="D182" s="334" t="str">
        <f>IF(HomeTeamSheet!C$23="","",HomeTeamSheet!C$23)</f>
        <v>CHARLOTTE SAVAGE</v>
      </c>
      <c r="E182" s="335"/>
      <c r="F182" s="105">
        <v>23.71</v>
      </c>
      <c r="G182" s="187">
        <v>4</v>
      </c>
      <c r="H182" s="240"/>
      <c r="I182" s="239">
        <f>IF($G182=1,4,IF($G182=2,3,IF($G182=3,2,IF($G182=4,1," "))))</f>
        <v>1</v>
      </c>
    </row>
    <row r="183" spans="1:9" ht="15">
      <c r="A183" s="167"/>
      <c r="B183" s="344"/>
      <c r="C183" s="172">
        <v>4</v>
      </c>
      <c r="D183" s="334" t="str">
        <f>IF(HomeTeamSheet!D$23="","",HomeTeamSheet!D$23)</f>
        <v>OLIVIA MISKELLY</v>
      </c>
      <c r="E183" s="335"/>
      <c r="F183" s="105">
        <v>19.13</v>
      </c>
      <c r="G183" s="187">
        <v>2</v>
      </c>
      <c r="H183" s="240"/>
      <c r="I183" s="239">
        <f>IF($G183=1,4,IF($G183=2,3,IF($G183=3,2,IF($G183=4,1," "))))</f>
        <v>3</v>
      </c>
    </row>
    <row r="184" spans="1:9" ht="15.75" thickBot="1">
      <c r="A184" s="169"/>
      <c r="B184" s="345"/>
      <c r="C184" s="173">
        <v>6</v>
      </c>
      <c r="D184" s="336">
        <f>IF(HomeTeamSheet!E$23="","",HomeTeamSheet!E$23)</f>
      </c>
      <c r="E184" s="337"/>
      <c r="F184" s="104"/>
      <c r="G184" s="188"/>
      <c r="H184" s="242"/>
      <c r="I184" s="241" t="str">
        <f>IF($G184=1,4,IF($G184=2,3,IF($G184=3,2,IF($G184=4,1," "))))</f>
        <v> </v>
      </c>
    </row>
    <row r="185" spans="1:9" ht="15">
      <c r="A185" s="167"/>
      <c r="B185" s="346" t="str">
        <f>$F$1</f>
        <v>Ballymena</v>
      </c>
      <c r="C185" s="171">
        <v>1</v>
      </c>
      <c r="D185" s="338" t="str">
        <f>IF(AwayTeamSheet!H$23="","",AwayTeamSheet!H$23)</f>
        <v>Ryan Barrow</v>
      </c>
      <c r="E185" s="339">
        <f>IF(AwayTeamSheet!B180="","",AwayTeamSheet!B180)</f>
      </c>
      <c r="F185" s="103">
        <v>21.06</v>
      </c>
      <c r="G185" s="189">
        <v>4</v>
      </c>
      <c r="H185" s="239">
        <f>IF($G185=1,4,IF($G185=2,3,IF($G185=3,2,IF($G185=4,1," "))))</f>
        <v>1</v>
      </c>
      <c r="I185" s="240"/>
    </row>
    <row r="186" spans="1:9" ht="15">
      <c r="A186" s="167">
        <v>26</v>
      </c>
      <c r="B186" s="344"/>
      <c r="C186" s="168">
        <v>3</v>
      </c>
      <c r="D186" s="334" t="str">
        <f>IF(AwayTeamSheet!I$23="","",AwayTeamSheet!I$23)</f>
        <v>Thomas Evans</v>
      </c>
      <c r="E186" s="335"/>
      <c r="F186" s="101">
        <v>18.22</v>
      </c>
      <c r="G186" s="187">
        <v>1</v>
      </c>
      <c r="H186" s="239">
        <f>IF($G186=1,4,IF($G186=2,3,IF($G186=3,2,IF($G186=4,1," "))))</f>
        <v>4</v>
      </c>
      <c r="I186" s="240"/>
    </row>
    <row r="187" spans="1:9" ht="13.5" customHeight="1" thickBot="1">
      <c r="A187" s="167" t="s">
        <v>39</v>
      </c>
      <c r="B187" s="347"/>
      <c r="C187" s="168">
        <v>5</v>
      </c>
      <c r="D187" s="334">
        <f>IF(AwayTeamSheet!J$23="","",AwayTeamSheet!J$23)</f>
      </c>
      <c r="E187" s="335"/>
      <c r="F187" s="101"/>
      <c r="G187" s="187"/>
      <c r="H187" s="241" t="str">
        <f>IF($G187=1,4,IF($G187=2,3,IF($G187=3,2,IF($G187=4,1," "))))</f>
        <v> </v>
      </c>
      <c r="I187" s="242"/>
    </row>
    <row r="188" spans="1:9" ht="15">
      <c r="A188" s="167" t="s">
        <v>104</v>
      </c>
      <c r="B188" s="343" t="str">
        <f>$A$1</f>
        <v>Lecale</v>
      </c>
      <c r="C188" s="168">
        <v>2</v>
      </c>
      <c r="D188" s="334" t="str">
        <f>IF(HomeTeamSheet!H$23="","",HomeTeamSheet!H$23)</f>
        <v>JOSEPH MCcALLISTER</v>
      </c>
      <c r="E188" s="335"/>
      <c r="F188" s="101">
        <v>19.47</v>
      </c>
      <c r="G188" s="187">
        <v>3</v>
      </c>
      <c r="H188" s="240"/>
      <c r="I188" s="239">
        <f>IF($G188=1,4,IF($G188=2,3,IF($G188=3,2,IF($G188=4,1," "))))</f>
        <v>2</v>
      </c>
    </row>
    <row r="189" spans="1:9" ht="15">
      <c r="A189" s="167"/>
      <c r="B189" s="344"/>
      <c r="C189" s="168">
        <v>4</v>
      </c>
      <c r="D189" s="334" t="str">
        <f>IF(HomeTeamSheet!I$23="","",HomeTeamSheet!I$23)</f>
        <v>AIDEN MALLET</v>
      </c>
      <c r="E189" s="335"/>
      <c r="F189" s="101">
        <v>18.47</v>
      </c>
      <c r="G189" s="187">
        <v>2</v>
      </c>
      <c r="H189" s="240"/>
      <c r="I189" s="239">
        <f>IF($G189=1,4,IF($G189=2,3,IF($G189=3,2,IF($G189=4,1," "))))</f>
        <v>3</v>
      </c>
    </row>
    <row r="190" spans="1:9" ht="15.75" thickBot="1">
      <c r="A190" s="169"/>
      <c r="B190" s="345"/>
      <c r="C190" s="170">
        <v>6</v>
      </c>
      <c r="D190" s="336" t="str">
        <f>IF(HomeTeamSheet!J$23="","",HomeTeamSheet!J$23)</f>
        <v>MICHAEL UHOMOIBHI</v>
      </c>
      <c r="E190" s="337"/>
      <c r="F190" s="99">
        <v>24.2</v>
      </c>
      <c r="G190" s="188">
        <v>5</v>
      </c>
      <c r="H190" s="242"/>
      <c r="I190" s="241" t="str">
        <f>IF($G190=1,4,IF($G190=2,3,IF($G190=3,2,IF($G190=4,1," "))))</f>
        <v> </v>
      </c>
    </row>
    <row r="191" spans="1:9" ht="15">
      <c r="A191" s="167"/>
      <c r="B191" s="346" t="str">
        <f>$F$1</f>
        <v>Ballymena</v>
      </c>
      <c r="C191" s="171">
        <v>1</v>
      </c>
      <c r="D191" s="338" t="str">
        <f>IF(AwayTeamSheet!C$24="","",AwayTeamSheet!C$24)</f>
        <v>Hannah Leetch</v>
      </c>
      <c r="E191" s="339">
        <f>IF(AwayTeamSheet!B186="","",AwayTeamSheet!B186)</f>
      </c>
      <c r="F191" s="103">
        <v>18.38</v>
      </c>
      <c r="G191" s="189"/>
      <c r="H191" s="239" t="str">
        <f>IF($G191=1,4,IF($G191=2,3,IF($G191=3,2,IF($G191=4,1," "))))</f>
        <v> </v>
      </c>
      <c r="I191" s="240"/>
    </row>
    <row r="192" spans="1:9" ht="15">
      <c r="A192" s="167">
        <v>27</v>
      </c>
      <c r="B192" s="344"/>
      <c r="C192" s="168">
        <v>3</v>
      </c>
      <c r="D192" s="334" t="str">
        <f>IF(AwayTeamSheet!D$24="","",AwayTeamSheet!D$24)</f>
        <v>Hannah Morrison</v>
      </c>
      <c r="E192" s="335"/>
      <c r="F192" s="101">
        <v>17.97</v>
      </c>
      <c r="G192" s="187">
        <v>2</v>
      </c>
      <c r="H192" s="239">
        <f>IF($G192=1,4,IF($G192=2,3,IF($G192=3,2,IF($G192=4,1," "))))</f>
        <v>3</v>
      </c>
      <c r="I192" s="240"/>
    </row>
    <row r="193" spans="1:9" ht="15.75" thickBot="1">
      <c r="A193" s="167" t="s">
        <v>41</v>
      </c>
      <c r="B193" s="347"/>
      <c r="C193" s="168">
        <v>5</v>
      </c>
      <c r="D193" s="334" t="str">
        <f>IF(AwayTeamSheet!E$24="","",AwayTeamSheet!E$24)</f>
        <v>Molly Liggett</v>
      </c>
      <c r="E193" s="335"/>
      <c r="F193" s="101">
        <v>17.28</v>
      </c>
      <c r="G193" s="187">
        <v>1</v>
      </c>
      <c r="H193" s="239">
        <f>IF($G193=1,4,IF($G193=2,3,IF($G193=3,2,IF($G193=4,1," "))))</f>
        <v>4</v>
      </c>
      <c r="I193" s="242"/>
    </row>
    <row r="194" spans="1:9" ht="15">
      <c r="A194" s="167" t="s">
        <v>105</v>
      </c>
      <c r="B194" s="343" t="str">
        <f>$A$1</f>
        <v>Lecale</v>
      </c>
      <c r="C194" s="168">
        <v>2</v>
      </c>
      <c r="D194" s="334" t="str">
        <f>IF(HomeTeamSheet!C$24="","",HomeTeamSheet!C$24)</f>
        <v>EMILY BURNS</v>
      </c>
      <c r="E194" s="335"/>
      <c r="F194" s="101">
        <v>19.09</v>
      </c>
      <c r="G194" s="187">
        <v>4</v>
      </c>
      <c r="H194" s="240"/>
      <c r="I194" s="239">
        <f>IF($G194=1,4,IF($G194=2,3,IF($G194=3,2,IF($G194=4,1," "))))</f>
        <v>1</v>
      </c>
    </row>
    <row r="195" spans="1:9" ht="15">
      <c r="A195" s="167"/>
      <c r="B195" s="344"/>
      <c r="C195" s="168">
        <v>4</v>
      </c>
      <c r="D195" s="334" t="str">
        <f>IF(HomeTeamSheet!D$24="","",HomeTeamSheet!D$24)</f>
        <v>AMY QUINN</v>
      </c>
      <c r="E195" s="335"/>
      <c r="F195" s="101">
        <v>18.64</v>
      </c>
      <c r="G195" s="187">
        <v>3</v>
      </c>
      <c r="H195" s="240"/>
      <c r="I195" s="239">
        <f>IF($G195=1,4,IF($G195=2,3,IF($G195=3,2,IF($G195=4,1," "))))</f>
        <v>2</v>
      </c>
    </row>
    <row r="196" spans="1:9" ht="15.75" thickBot="1">
      <c r="A196" s="169"/>
      <c r="B196" s="345"/>
      <c r="C196" s="170">
        <v>6</v>
      </c>
      <c r="D196" s="336">
        <f>IF(HomeTeamSheet!E$24="","",HomeTeamSheet!E$24)</f>
      </c>
      <c r="E196" s="337"/>
      <c r="F196" s="99"/>
      <c r="G196" s="188"/>
      <c r="H196" s="242"/>
      <c r="I196" s="241" t="str">
        <f>IF($G196=1,4,IF($G196=2,3,IF($G196=3,2,IF($G196=4,1," "))))</f>
        <v> </v>
      </c>
    </row>
    <row r="197" spans="1:9" ht="15">
      <c r="A197" s="167"/>
      <c r="B197" s="346" t="str">
        <f>$F$1</f>
        <v>Ballymena</v>
      </c>
      <c r="C197" s="171">
        <v>1</v>
      </c>
      <c r="D197" s="338" t="str">
        <f>IF(AwayTeamSheet!H$24="","",AwayTeamSheet!H$24)</f>
        <v>Corey McKillop</v>
      </c>
      <c r="E197" s="339">
        <f>IF(AwayTeamSheet!B192="","",AwayTeamSheet!B192)</f>
      </c>
      <c r="F197" s="103">
        <v>20.56</v>
      </c>
      <c r="G197" s="189">
        <v>3</v>
      </c>
      <c r="H197" s="239">
        <f>IF($G197=1,4,IF($G197=2,3,IF($G197=3,2,IF($G197=4,1," "))))</f>
        <v>2</v>
      </c>
      <c r="I197" s="240"/>
    </row>
    <row r="198" spans="1:9" ht="15">
      <c r="A198" s="167">
        <v>28</v>
      </c>
      <c r="B198" s="344"/>
      <c r="C198" s="168">
        <v>3</v>
      </c>
      <c r="D198" s="334" t="str">
        <f>IF(AwayTeamSheet!I$24="","",AwayTeamSheet!I$24)</f>
        <v>Michael Leetch</v>
      </c>
      <c r="E198" s="335"/>
      <c r="F198" s="101">
        <v>16.25</v>
      </c>
      <c r="G198" s="187">
        <v>1</v>
      </c>
      <c r="H198" s="239">
        <f>IF($G198=1,4,IF($G198=2,3,IF($G198=3,2,IF($G198=4,1," "))))</f>
        <v>4</v>
      </c>
      <c r="I198" s="240"/>
    </row>
    <row r="199" spans="1:9" ht="15.75" thickBot="1">
      <c r="A199" s="167" t="s">
        <v>41</v>
      </c>
      <c r="B199" s="347"/>
      <c r="C199" s="168">
        <v>5</v>
      </c>
      <c r="D199" s="334">
        <f>IF(AwayTeamSheet!J$24="","",AwayTeamSheet!J$24)</f>
      </c>
      <c r="E199" s="335"/>
      <c r="F199" s="101"/>
      <c r="G199" s="187"/>
      <c r="H199" s="239" t="str">
        <f>IF($G199=1,4,IF($G199=2,3,IF($G199=3,2,IF($G199=4,1," "))))</f>
        <v> </v>
      </c>
      <c r="I199" s="242"/>
    </row>
    <row r="200" spans="1:9" ht="15">
      <c r="A200" s="167" t="s">
        <v>104</v>
      </c>
      <c r="B200" s="343" t="str">
        <f>$A$1</f>
        <v>Lecale</v>
      </c>
      <c r="C200" s="168">
        <v>2</v>
      </c>
      <c r="D200" s="334" t="str">
        <f>IF(HomeTeamSheet!H$24="","",HomeTeamSheet!H$24)</f>
        <v>THOMAS NAY</v>
      </c>
      <c r="E200" s="335"/>
      <c r="F200" s="101">
        <v>23.72</v>
      </c>
      <c r="G200" s="187">
        <v>4</v>
      </c>
      <c r="H200" s="240"/>
      <c r="I200" s="239">
        <f>IF($G200=1,4,IF($G200=2,3,IF($G200=3,2,IF($G200=4,1," "))))</f>
        <v>1</v>
      </c>
    </row>
    <row r="201" spans="1:9" ht="15">
      <c r="A201" s="167"/>
      <c r="B201" s="344"/>
      <c r="C201" s="168">
        <v>4</v>
      </c>
      <c r="D201" s="334" t="str">
        <f>IF(HomeTeamSheet!I$24="","",HomeTeamSheet!I$24)</f>
        <v>FIONTANN ROGERS </v>
      </c>
      <c r="E201" s="335"/>
      <c r="F201" s="101">
        <v>19.99</v>
      </c>
      <c r="G201" s="187">
        <v>2</v>
      </c>
      <c r="H201" s="240"/>
      <c r="I201" s="239">
        <f>IF($G201=1,4,IF($G201=2,3,IF($G201=3,2,IF($G201=4,1," "))))</f>
        <v>3</v>
      </c>
    </row>
    <row r="202" spans="1:9" ht="15.75" thickBot="1">
      <c r="A202" s="169"/>
      <c r="B202" s="345"/>
      <c r="C202" s="170">
        <v>6</v>
      </c>
      <c r="D202" s="336" t="str">
        <f>IF(HomeTeamSheet!J$24="","",HomeTeamSheet!J$24)</f>
        <v>FINTAN MAGEE</v>
      </c>
      <c r="E202" s="337"/>
      <c r="F202" s="99">
        <v>30.88</v>
      </c>
      <c r="G202" s="188">
        <v>5</v>
      </c>
      <c r="H202" s="242"/>
      <c r="I202" s="239" t="str">
        <f>IF($G202=1,4,IF($G202=2,3,IF($G202=3,2,IF($G202=4,1," "))))</f>
        <v> </v>
      </c>
    </row>
    <row r="203" spans="1:9" ht="16.5" thickBot="1">
      <c r="A203" s="97"/>
      <c r="B203" s="232"/>
      <c r="C203" s="96"/>
      <c r="D203" s="95"/>
      <c r="E203" s="95"/>
      <c r="F203" s="94"/>
      <c r="G203" s="183" t="s">
        <v>99</v>
      </c>
      <c r="H203" s="180">
        <f>SUM(H155:H202)</f>
        <v>44</v>
      </c>
      <c r="I203" s="180">
        <f>SUM(I155:I202)</f>
        <v>36</v>
      </c>
    </row>
    <row r="204" spans="1:9" ht="15">
      <c r="A204" s="97"/>
      <c r="B204" s="232"/>
      <c r="C204" s="96"/>
      <c r="D204" s="95"/>
      <c r="E204" s="95"/>
      <c r="F204" s="94"/>
      <c r="G204" s="183" t="s">
        <v>98</v>
      </c>
      <c r="H204" s="181">
        <f>H152</f>
        <v>113</v>
      </c>
      <c r="I204" s="181">
        <f>I152</f>
        <v>87</v>
      </c>
    </row>
    <row r="205" spans="1:9" ht="15.75" thickBot="1">
      <c r="A205" s="93"/>
      <c r="B205" s="233"/>
      <c r="C205" s="92"/>
      <c r="D205" s="91"/>
      <c r="E205" s="91"/>
      <c r="F205" s="90"/>
      <c r="G205" s="184" t="s">
        <v>97</v>
      </c>
      <c r="H205" s="243">
        <f>SUM(H203:H204)</f>
        <v>157</v>
      </c>
      <c r="I205" s="243">
        <f>SUM(I203:I204)</f>
        <v>123</v>
      </c>
    </row>
    <row r="206" spans="1:9" ht="14.25" customHeight="1" thickBot="1">
      <c r="A206" s="342" t="s">
        <v>106</v>
      </c>
      <c r="B206" s="342"/>
      <c r="C206" s="342"/>
      <c r="D206" s="342"/>
      <c r="E206" s="342"/>
      <c r="F206" s="342"/>
      <c r="G206" s="342"/>
      <c r="H206" s="342"/>
      <c r="I206" s="342"/>
    </row>
    <row r="207" spans="1:9" ht="15.75" thickBot="1">
      <c r="A207" s="244" t="s">
        <v>31</v>
      </c>
      <c r="B207" s="245" t="s">
        <v>102</v>
      </c>
      <c r="C207" s="246" t="s">
        <v>101</v>
      </c>
      <c r="D207" s="340" t="s">
        <v>100</v>
      </c>
      <c r="E207" s="341"/>
      <c r="F207" s="109" t="s">
        <v>34</v>
      </c>
      <c r="G207" s="108" t="s">
        <v>33</v>
      </c>
      <c r="H207" s="373" t="s">
        <v>35</v>
      </c>
      <c r="I207" s="374"/>
    </row>
    <row r="208" spans="1:9" ht="15">
      <c r="A208" s="174"/>
      <c r="B208" s="346" t="str">
        <f>$F$1</f>
        <v>Ballymena</v>
      </c>
      <c r="C208" s="166">
        <v>1</v>
      </c>
      <c r="D208" s="338" t="str">
        <f>IF(AwayTeamSheet!C$25="","",AwayTeamSheet!C$25)</f>
        <v>Callie Kennedy</v>
      </c>
      <c r="E208" s="339">
        <f>IF(AwayTeamSheet!B203="","",AwayTeamSheet!B203)</f>
      </c>
      <c r="F208" s="107">
        <v>26</v>
      </c>
      <c r="G208" s="186">
        <v>4</v>
      </c>
      <c r="H208" s="239">
        <f>IF($G208=1,4,IF($G208=2,3,IF($G208=3,2,IF($G208=4,1," "))))</f>
        <v>1</v>
      </c>
      <c r="I208" s="240"/>
    </row>
    <row r="209" spans="1:9" ht="15">
      <c r="A209" s="175">
        <v>29</v>
      </c>
      <c r="B209" s="344"/>
      <c r="C209" s="168">
        <v>3</v>
      </c>
      <c r="D209" s="334" t="str">
        <f>IF(AwayTeamSheet!D$25="","",AwayTeamSheet!D$25)</f>
        <v>Hannah Tohill</v>
      </c>
      <c r="E209" s="335"/>
      <c r="F209" s="101">
        <v>25.19</v>
      </c>
      <c r="G209" s="187">
        <v>3</v>
      </c>
      <c r="H209" s="239">
        <f>IF($G209=1,4,IF($G209=2,3,IF($G209=3,2,IF($G209=4,1," "))))</f>
        <v>2</v>
      </c>
      <c r="I209" s="240"/>
    </row>
    <row r="210" spans="1:9" ht="15.75" thickBot="1">
      <c r="A210" s="175" t="s">
        <v>37</v>
      </c>
      <c r="B210" s="347"/>
      <c r="C210" s="168">
        <v>5</v>
      </c>
      <c r="D210" s="334" t="str">
        <f>IF(AwayTeamSheet!E$25="","",AwayTeamSheet!E$25)</f>
        <v>Evie Park</v>
      </c>
      <c r="E210" s="335"/>
      <c r="F210" s="101">
        <v>31.56</v>
      </c>
      <c r="G210" s="187">
        <v>5</v>
      </c>
      <c r="H210" s="241" t="str">
        <f>IF($G210=1,4,IF($G210=2,3,IF($G210=3,2,IF($G210=4,1," "))))</f>
        <v> </v>
      </c>
      <c r="I210" s="242"/>
    </row>
    <row r="211" spans="1:9" ht="15">
      <c r="A211" s="175" t="s">
        <v>105</v>
      </c>
      <c r="B211" s="343" t="str">
        <f>$A$1</f>
        <v>Lecale</v>
      </c>
      <c r="C211" s="168">
        <v>2</v>
      </c>
      <c r="D211" s="334" t="str">
        <f>IF(HomeTeamSheet!C$25="","",HomeTeamSheet!C$25)</f>
        <v>GRACE SAVAGE</v>
      </c>
      <c r="E211" s="335"/>
      <c r="F211" s="101">
        <v>23.5</v>
      </c>
      <c r="G211" s="187">
        <v>2</v>
      </c>
      <c r="H211" s="240"/>
      <c r="I211" s="239">
        <f>IF($G211=1,4,IF($G211=2,3,IF($G211=3,2,IF($G211=4,1," "))))</f>
        <v>3</v>
      </c>
    </row>
    <row r="212" spans="1:9" ht="15">
      <c r="A212" s="175"/>
      <c r="B212" s="344"/>
      <c r="C212" s="168">
        <v>4</v>
      </c>
      <c r="D212" s="334" t="str">
        <f>IF(HomeTeamSheet!D$25="","",HomeTeamSheet!D$25)</f>
        <v>AOIFE  MASON</v>
      </c>
      <c r="E212" s="335"/>
      <c r="F212" s="101">
        <v>21.31</v>
      </c>
      <c r="G212" s="187">
        <v>1</v>
      </c>
      <c r="H212" s="240"/>
      <c r="I212" s="239">
        <f>IF($G212=1,4,IF($G212=2,3,IF($G212=3,2,IF($G212=4,1," "))))</f>
        <v>4</v>
      </c>
    </row>
    <row r="213" spans="1:9" ht="15.75" thickBot="1">
      <c r="A213" s="176"/>
      <c r="B213" s="345"/>
      <c r="C213" s="170">
        <v>6</v>
      </c>
      <c r="D213" s="336">
        <f>IF(HomeTeamSheet!E$25="","",HomeTeamSheet!E$25)</f>
      </c>
      <c r="E213" s="337"/>
      <c r="F213" s="99"/>
      <c r="G213" s="188"/>
      <c r="H213" s="242"/>
      <c r="I213" s="241" t="str">
        <f>IF($G213=1,4,IF($G213=2,3,IF($G213=3,2,IF($G213=4,1," "))))</f>
        <v> </v>
      </c>
    </row>
    <row r="214" spans="1:9" ht="15">
      <c r="A214" s="167"/>
      <c r="B214" s="346" t="str">
        <f>$F$1</f>
        <v>Ballymena</v>
      </c>
      <c r="C214" s="171">
        <v>1</v>
      </c>
      <c r="D214" s="338" t="str">
        <f>IF(AwayTeamSheet!H$25="","",AwayTeamSheet!H$25)</f>
        <v>Robert McCluney</v>
      </c>
      <c r="E214" s="339">
        <f>IF(AwayTeamSheet!B209="","",AwayTeamSheet!B209)</f>
      </c>
      <c r="F214" s="103">
        <v>28.13</v>
      </c>
      <c r="G214" s="189">
        <v>3</v>
      </c>
      <c r="H214" s="239">
        <f>IF($G214=1,4,IF($G214=2,3,IF($G214=3,2,IF($G214=4,1," "))))</f>
        <v>2</v>
      </c>
      <c r="I214" s="240"/>
    </row>
    <row r="215" spans="1:9" ht="15">
      <c r="A215" s="167">
        <v>30</v>
      </c>
      <c r="B215" s="344"/>
      <c r="C215" s="168">
        <v>3</v>
      </c>
      <c r="D215" s="334" t="str">
        <f>IF(AwayTeamSheet!I$25="","",AwayTeamSheet!I$25)</f>
        <v>Dylan McCullough</v>
      </c>
      <c r="E215" s="335"/>
      <c r="F215" s="101">
        <v>25.03</v>
      </c>
      <c r="G215" s="187">
        <v>2</v>
      </c>
      <c r="H215" s="239">
        <f>IF($G215=1,4,IF($G215=2,3,IF($G215=3,2,IF($G215=4,1," "))))</f>
        <v>3</v>
      </c>
      <c r="I215" s="240"/>
    </row>
    <row r="216" spans="1:9" ht="15.75" thickBot="1">
      <c r="A216" s="167" t="s">
        <v>37</v>
      </c>
      <c r="B216" s="347"/>
      <c r="C216" s="168">
        <v>5</v>
      </c>
      <c r="D216" s="334">
        <f>IF(AwayTeamSheet!J$25="","",AwayTeamSheet!J$25)</f>
      </c>
      <c r="E216" s="335"/>
      <c r="F216" s="101"/>
      <c r="G216" s="187"/>
      <c r="H216" s="239" t="str">
        <f>IF($G216=1,4,IF($G216=2,3,IF($G216=3,2,IF($G216=4,1," "))))</f>
        <v> </v>
      </c>
      <c r="I216" s="242"/>
    </row>
    <row r="217" spans="1:9" ht="15">
      <c r="A217" s="167" t="s">
        <v>104</v>
      </c>
      <c r="B217" s="343" t="str">
        <f>$A$1</f>
        <v>Lecale</v>
      </c>
      <c r="C217" s="172">
        <v>2</v>
      </c>
      <c r="D217" s="334" t="str">
        <f>IF(HomeTeamSheet!H$25="","",HomeTeamSheet!H$25)</f>
        <v>JACK NAY</v>
      </c>
      <c r="E217" s="335"/>
      <c r="F217" s="105">
        <v>29.09</v>
      </c>
      <c r="G217" s="187">
        <v>4</v>
      </c>
      <c r="H217" s="240"/>
      <c r="I217" s="239">
        <f>IF($G217=1,4,IF($G217=2,3,IF($G217=3,2,IF($G217=4,1," "))))</f>
        <v>1</v>
      </c>
    </row>
    <row r="218" spans="1:9" ht="15">
      <c r="A218" s="167"/>
      <c r="B218" s="344"/>
      <c r="C218" s="168">
        <v>4</v>
      </c>
      <c r="D218" s="334" t="str">
        <f>IF(HomeTeamSheet!I$25="","",HomeTeamSheet!I$25)</f>
        <v>PADDY EXLEY</v>
      </c>
      <c r="E218" s="335"/>
      <c r="F218" s="101">
        <v>23.93</v>
      </c>
      <c r="G218" s="187">
        <v>1</v>
      </c>
      <c r="H218" s="240"/>
      <c r="I218" s="239">
        <f>IF($G218=1,4,IF($G218=2,3,IF($G218=3,2,IF($G218=4,1," "))))</f>
        <v>4</v>
      </c>
    </row>
    <row r="219" spans="1:9" ht="15.75" thickBot="1">
      <c r="A219" s="169"/>
      <c r="B219" s="345"/>
      <c r="C219" s="170">
        <v>6</v>
      </c>
      <c r="D219" s="336" t="str">
        <f>IF(HomeTeamSheet!J$25="","",HomeTeamSheet!J$25)</f>
        <v>JACK BLAYNEY</v>
      </c>
      <c r="E219" s="337"/>
      <c r="F219" s="99">
        <v>29.89</v>
      </c>
      <c r="G219" s="188">
        <v>5</v>
      </c>
      <c r="H219" s="242"/>
      <c r="I219" s="241" t="str">
        <f>IF($G219=1,4,IF($G219=2,3,IF($G219=3,2,IF($G219=4,1," "))))</f>
        <v> </v>
      </c>
    </row>
    <row r="220" spans="1:9" ht="15">
      <c r="A220" s="167"/>
      <c r="B220" s="346" t="str">
        <f>$F$1</f>
        <v>Ballymena</v>
      </c>
      <c r="C220" s="171">
        <v>1</v>
      </c>
      <c r="D220" s="338" t="str">
        <f>IF(AwayTeamSheet!C$26="","",AwayTeamSheet!C$26)</f>
        <v>Ellie Adair</v>
      </c>
      <c r="E220" s="339">
        <f>IF(AwayTeamSheet!B215="","",AwayTeamSheet!B215)</f>
      </c>
      <c r="F220" s="103">
        <v>20.53</v>
      </c>
      <c r="G220" s="189">
        <v>3</v>
      </c>
      <c r="H220" s="239">
        <f>IF($G220=1,4,IF($G220=2,3,IF($G220=3,2,IF($G220=4,1," "))))</f>
        <v>2</v>
      </c>
      <c r="I220" s="240"/>
    </row>
    <row r="221" spans="1:9" ht="15">
      <c r="A221" s="167">
        <v>31</v>
      </c>
      <c r="B221" s="344"/>
      <c r="C221" s="168">
        <v>3</v>
      </c>
      <c r="D221" s="334" t="str">
        <f>IF(AwayTeamSheet!D$26="","",AwayTeamSheet!D$26)</f>
        <v>Isabel Wainwright</v>
      </c>
      <c r="E221" s="335"/>
      <c r="F221" s="101">
        <v>18.09</v>
      </c>
      <c r="G221" s="187">
        <v>1</v>
      </c>
      <c r="H221" s="239">
        <f>IF($G221=1,4,IF($G221=2,3,IF($G221=3,2,IF($G221=4,1," "))))</f>
        <v>4</v>
      </c>
      <c r="I221" s="240"/>
    </row>
    <row r="222" spans="1:9" ht="15.75" thickBot="1">
      <c r="A222" s="167" t="s">
        <v>38</v>
      </c>
      <c r="B222" s="347"/>
      <c r="C222" s="168">
        <v>5</v>
      </c>
      <c r="D222" s="334" t="str">
        <f>IF(AwayTeamSheet!E$26="","",AwayTeamSheet!E$26)</f>
        <v>Sophie Mullan</v>
      </c>
      <c r="E222" s="335"/>
      <c r="F222" s="101">
        <v>22.4</v>
      </c>
      <c r="G222" s="187">
        <v>5</v>
      </c>
      <c r="H222" s="241" t="str">
        <f>IF($G222=1,4,IF($G222=2,3,IF($G222=3,2,IF($G222=4,1," "))))</f>
        <v> </v>
      </c>
      <c r="I222" s="242"/>
    </row>
    <row r="223" spans="1:9" ht="15">
      <c r="A223" s="167" t="s">
        <v>105</v>
      </c>
      <c r="B223" s="343" t="str">
        <f>$A$1</f>
        <v>Lecale</v>
      </c>
      <c r="C223" s="168">
        <v>2</v>
      </c>
      <c r="D223" s="334" t="str">
        <f>IF(HomeTeamSheet!C$26="","",HomeTeamSheet!C$26)</f>
        <v>AOIFE MALLET</v>
      </c>
      <c r="E223" s="335"/>
      <c r="F223" s="101">
        <v>18.91</v>
      </c>
      <c r="G223" s="187">
        <v>2</v>
      </c>
      <c r="H223" s="240"/>
      <c r="I223" s="239">
        <f>IF($G223=1,4,IF($G223=2,3,IF($G223=3,2,IF($G223=4,1," "))))</f>
        <v>3</v>
      </c>
    </row>
    <row r="224" spans="1:9" ht="15">
      <c r="A224" s="167"/>
      <c r="B224" s="344"/>
      <c r="C224" s="168">
        <v>4</v>
      </c>
      <c r="D224" s="334" t="str">
        <f>IF(HomeTeamSheet!D$26="","",HomeTeamSheet!D$26)</f>
        <v>ENYA CLARK</v>
      </c>
      <c r="E224" s="335"/>
      <c r="F224" s="101">
        <v>21.19</v>
      </c>
      <c r="G224" s="187">
        <v>4</v>
      </c>
      <c r="H224" s="240"/>
      <c r="I224" s="239">
        <f>IF($G224=1,4,IF($G224=2,3,IF($G224=3,2,IF($G224=4,1," "))))</f>
        <v>1</v>
      </c>
    </row>
    <row r="225" spans="1:9" ht="15.75" thickBot="1">
      <c r="A225" s="169"/>
      <c r="B225" s="345"/>
      <c r="C225" s="170">
        <v>6</v>
      </c>
      <c r="D225" s="336">
        <f>IF(HomeTeamSheet!E$26="","",HomeTeamSheet!E$26)</f>
      </c>
      <c r="E225" s="337"/>
      <c r="F225" s="99"/>
      <c r="G225" s="188"/>
      <c r="H225" s="242"/>
      <c r="I225" s="241" t="str">
        <f>IF($G225=1,4,IF($G225=2,3,IF($G225=3,2,IF($G225=4,1," "))))</f>
        <v> </v>
      </c>
    </row>
    <row r="226" spans="1:9" ht="15">
      <c r="A226" s="167"/>
      <c r="B226" s="346" t="str">
        <f>$F$1</f>
        <v>Ballymena</v>
      </c>
      <c r="C226" s="166">
        <v>1</v>
      </c>
      <c r="D226" s="338" t="str">
        <f>IF(AwayTeamSheet!H$26="","",AwayTeamSheet!H$26)</f>
        <v>Daniel McGivern</v>
      </c>
      <c r="E226" s="339">
        <f>IF(AwayTeamSheet!B221="","",AwayTeamSheet!B221)</f>
      </c>
      <c r="F226" s="107">
        <v>18.94</v>
      </c>
      <c r="G226" s="186">
        <v>2</v>
      </c>
      <c r="H226" s="239">
        <f>IF($G226=1,4,IF($G226=2,3,IF($G226=3,2,IF($G226=4,1," "))))</f>
        <v>3</v>
      </c>
      <c r="I226" s="240"/>
    </row>
    <row r="227" spans="1:9" ht="15">
      <c r="A227" s="167">
        <v>32</v>
      </c>
      <c r="B227" s="344"/>
      <c r="C227" s="168">
        <v>3</v>
      </c>
      <c r="D227" s="334" t="str">
        <f>IF(AwayTeamSheet!I$26="","",AwayTeamSheet!I$26)</f>
        <v>Aaron Caskey</v>
      </c>
      <c r="E227" s="335"/>
      <c r="F227" s="101">
        <v>17.97</v>
      </c>
      <c r="G227" s="187">
        <v>1</v>
      </c>
      <c r="H227" s="239">
        <f>IF($G227=1,4,IF($G227=2,3,IF($G227=3,2,IF($G227=4,1," "))))</f>
        <v>4</v>
      </c>
      <c r="I227" s="240"/>
    </row>
    <row r="228" spans="1:9" ht="15.75" thickBot="1">
      <c r="A228" s="167" t="s">
        <v>38</v>
      </c>
      <c r="B228" s="347"/>
      <c r="C228" s="168">
        <v>5</v>
      </c>
      <c r="D228" s="334">
        <f>IF(AwayTeamSheet!J$26="","",AwayTeamSheet!J$26)</f>
      </c>
      <c r="E228" s="335"/>
      <c r="F228" s="101"/>
      <c r="G228" s="187"/>
      <c r="H228" s="241" t="str">
        <f>IF($G228=1,4,IF($G228=2,3,IF($G228=3,2,IF($G228=4,1," "))))</f>
        <v> </v>
      </c>
      <c r="I228" s="242"/>
    </row>
    <row r="229" spans="1:9" ht="15">
      <c r="A229" s="167" t="s">
        <v>104</v>
      </c>
      <c r="B229" s="343" t="str">
        <f>$A$1</f>
        <v>Lecale</v>
      </c>
      <c r="C229" s="168">
        <v>2</v>
      </c>
      <c r="D229" s="334" t="str">
        <f>IF(HomeTeamSheet!H$26="","",HomeTeamSheet!H$26)</f>
        <v>CONOR BURNS</v>
      </c>
      <c r="E229" s="335"/>
      <c r="F229" s="101">
        <v>24.18</v>
      </c>
      <c r="G229" s="187">
        <v>4</v>
      </c>
      <c r="H229" s="240"/>
      <c r="I229" s="239">
        <f>IF($G229=1,4,IF($G229=2,3,IF($G229=3,2,IF($G229=4,1," "))))</f>
        <v>1</v>
      </c>
    </row>
    <row r="230" spans="1:9" ht="15">
      <c r="A230" s="167"/>
      <c r="B230" s="344"/>
      <c r="C230" s="168">
        <v>4</v>
      </c>
      <c r="D230" s="334" t="str">
        <f>IF(HomeTeamSheet!I$26="","",HomeTeamSheet!I$26)</f>
        <v>MARK KNIGHT</v>
      </c>
      <c r="E230" s="335"/>
      <c r="F230" s="101">
        <v>25.29</v>
      </c>
      <c r="G230" s="187">
        <v>5</v>
      </c>
      <c r="H230" s="240"/>
      <c r="I230" s="239" t="str">
        <f>IF($G230=1,4,IF($G230=2,3,IF($G230=3,2,IF($G230=4,1," "))))</f>
        <v> </v>
      </c>
    </row>
    <row r="231" spans="1:9" ht="15.75" thickBot="1">
      <c r="A231" s="169"/>
      <c r="B231" s="345"/>
      <c r="C231" s="170">
        <v>6</v>
      </c>
      <c r="D231" s="336" t="str">
        <f>IF(HomeTeamSheet!J$26="","",HomeTeamSheet!J$26)</f>
        <v>LUCAS ONEILL</v>
      </c>
      <c r="E231" s="337"/>
      <c r="F231" s="99">
        <v>23.29</v>
      </c>
      <c r="G231" s="188">
        <v>3</v>
      </c>
      <c r="H231" s="242"/>
      <c r="I231" s="241">
        <f>IF($G231=1,4,IF($G231=2,3,IF($G231=3,2,IF($G231=4,1," "))))</f>
        <v>2</v>
      </c>
    </row>
    <row r="232" spans="1:9" ht="15">
      <c r="A232" s="167"/>
      <c r="B232" s="346" t="str">
        <f>$F$1</f>
        <v>Ballymena</v>
      </c>
      <c r="C232" s="171">
        <v>1</v>
      </c>
      <c r="D232" s="338" t="str">
        <f>IF(AwayTeamSheet!C$27="","",AwayTeamSheet!C$27)</f>
        <v>Erin McGivern</v>
      </c>
      <c r="E232" s="339">
        <f>IF(AwayTeamSheet!B227="","",AwayTeamSheet!B227)</f>
      </c>
      <c r="F232" s="103">
        <v>17.18</v>
      </c>
      <c r="G232" s="189">
        <v>2</v>
      </c>
      <c r="H232" s="239">
        <f>IF($G232=1,4,IF($G232=2,3,IF($G232=3,2,IF($G232=4,1," "))))</f>
        <v>3</v>
      </c>
      <c r="I232" s="240"/>
    </row>
    <row r="233" spans="1:9" ht="15">
      <c r="A233" s="167">
        <v>33</v>
      </c>
      <c r="B233" s="344"/>
      <c r="C233" s="168">
        <v>3</v>
      </c>
      <c r="D233" s="334" t="str">
        <f>IF(AwayTeamSheet!D$27="","",AwayTeamSheet!D$27)</f>
        <v>Ava O'Rawe</v>
      </c>
      <c r="E233" s="335"/>
      <c r="F233" s="101">
        <v>18.66</v>
      </c>
      <c r="G233" s="187">
        <v>3</v>
      </c>
      <c r="H233" s="239">
        <f>IF($G233=1,4,IF($G233=2,3,IF($G233=3,2,IF($G233=4,1," "))))</f>
        <v>2</v>
      </c>
      <c r="I233" s="240"/>
    </row>
    <row r="234" spans="1:9" ht="15.75" thickBot="1">
      <c r="A234" s="167" t="s">
        <v>39</v>
      </c>
      <c r="B234" s="347"/>
      <c r="C234" s="168">
        <v>5</v>
      </c>
      <c r="D234" s="334" t="str">
        <f>IF(AwayTeamSheet!E$27="","",AwayTeamSheet!E$27)</f>
        <v>Emily Logan</v>
      </c>
      <c r="E234" s="335"/>
      <c r="F234" s="101">
        <v>20.81</v>
      </c>
      <c r="G234" s="187">
        <v>5</v>
      </c>
      <c r="H234" s="241" t="str">
        <f>IF($G234=1,4,IF($G234=2,3,IF($G234=3,2,IF($G234=4,1," "))))</f>
        <v> </v>
      </c>
      <c r="I234" s="242"/>
    </row>
    <row r="235" spans="1:9" ht="15">
      <c r="A235" s="167" t="s">
        <v>105</v>
      </c>
      <c r="B235" s="343" t="str">
        <f>$A$1</f>
        <v>Lecale</v>
      </c>
      <c r="C235" s="172">
        <v>2</v>
      </c>
      <c r="D235" s="334" t="str">
        <f>IF(HomeTeamSheet!C$27="","",HomeTeamSheet!C$27)</f>
        <v>CHARLOTTE SAVAGE</v>
      </c>
      <c r="E235" s="335"/>
      <c r="F235" s="105">
        <v>20.1</v>
      </c>
      <c r="G235" s="187">
        <v>4</v>
      </c>
      <c r="H235" s="240"/>
      <c r="I235" s="239">
        <f>IF($G235=1,4,IF($G235=2,3,IF($G235=3,2,IF($G235=4,1," "))))</f>
        <v>1</v>
      </c>
    </row>
    <row r="236" spans="1:9" ht="15">
      <c r="A236" s="167"/>
      <c r="B236" s="344"/>
      <c r="C236" s="172">
        <v>4</v>
      </c>
      <c r="D236" s="334" t="str">
        <f>IF(HomeTeamSheet!D$27="","",HomeTeamSheet!D$27)</f>
        <v>OLIVIA  MISKELLY</v>
      </c>
      <c r="E236" s="335"/>
      <c r="F236" s="105">
        <v>15.88</v>
      </c>
      <c r="G236" s="187">
        <v>1</v>
      </c>
      <c r="H236" s="240"/>
      <c r="I236" s="239">
        <f>IF($G236=1,4,IF($G236=2,3,IF($G236=3,2,IF($G236=4,1," "))))</f>
        <v>4</v>
      </c>
    </row>
    <row r="237" spans="1:9" ht="15.75" thickBot="1">
      <c r="A237" s="169"/>
      <c r="B237" s="345"/>
      <c r="C237" s="173">
        <v>6</v>
      </c>
      <c r="D237" s="336">
        <f>IF(HomeTeamSheet!E$27="","",HomeTeamSheet!E$27)</f>
      </c>
      <c r="E237" s="337"/>
      <c r="F237" s="104"/>
      <c r="G237" s="188"/>
      <c r="H237" s="242"/>
      <c r="I237" s="241" t="str">
        <f>IF($G237=1,4,IF($G237=2,3,IF($G237=3,2,IF($G237=4,1," "))))</f>
        <v> </v>
      </c>
    </row>
    <row r="238" spans="1:9" ht="15">
      <c r="A238" s="167"/>
      <c r="B238" s="346" t="str">
        <f>$F$1</f>
        <v>Ballymena</v>
      </c>
      <c r="C238" s="171">
        <v>1</v>
      </c>
      <c r="D238" s="338" t="str">
        <f>IF(AwayTeamSheet!H$27="","",AwayTeamSheet!H$27)</f>
        <v>Ryan Barrow</v>
      </c>
      <c r="E238" s="339">
        <f>IF(AwayTeamSheet!B233="","",AwayTeamSheet!B233)</f>
      </c>
      <c r="F238" s="103">
        <v>17.68</v>
      </c>
      <c r="G238" s="189">
        <v>4</v>
      </c>
      <c r="H238" s="239">
        <f>IF($G238=1,4,IF($G238=2,3,IF($G238=3,2,IF($G238=4,1," "))))</f>
        <v>1</v>
      </c>
      <c r="I238" s="240"/>
    </row>
    <row r="239" spans="1:9" ht="15">
      <c r="A239" s="167">
        <v>34</v>
      </c>
      <c r="B239" s="344"/>
      <c r="C239" s="168">
        <v>3</v>
      </c>
      <c r="D239" s="334" t="str">
        <f>IF(AwayTeamSheet!I$27="","",AwayTeamSheet!I$27)</f>
        <v>Thomas Evans</v>
      </c>
      <c r="E239" s="335"/>
      <c r="F239" s="101">
        <v>16.44</v>
      </c>
      <c r="G239" s="187">
        <v>1</v>
      </c>
      <c r="H239" s="239">
        <f>IF($G239=1,4,IF($G239=2,3,IF($G239=3,2,IF($G239=4,1," "))))</f>
        <v>4</v>
      </c>
      <c r="I239" s="240"/>
    </row>
    <row r="240" spans="1:9" ht="15.75" thickBot="1">
      <c r="A240" s="167" t="s">
        <v>39</v>
      </c>
      <c r="B240" s="347"/>
      <c r="C240" s="168">
        <v>5</v>
      </c>
      <c r="D240" s="334">
        <f>IF(AwayTeamSheet!J$27="","",AwayTeamSheet!J$27)</f>
      </c>
      <c r="E240" s="335"/>
      <c r="F240" s="101"/>
      <c r="G240" s="187"/>
      <c r="H240" s="241" t="str">
        <f>IF($G240=1,4,IF($G240=2,3,IF($G240=3,2,IF($G240=4,1," "))))</f>
        <v> </v>
      </c>
      <c r="I240" s="242"/>
    </row>
    <row r="241" spans="1:9" ht="15">
      <c r="A241" s="167" t="s">
        <v>104</v>
      </c>
      <c r="B241" s="343" t="str">
        <f>$A$1</f>
        <v>Lecale</v>
      </c>
      <c r="C241" s="168">
        <v>2</v>
      </c>
      <c r="D241" s="334" t="str">
        <f>IF(HomeTeamSheet!H$27="","",HomeTeamSheet!H$27)</f>
        <v>AIDEN MALLET</v>
      </c>
      <c r="E241" s="335"/>
      <c r="F241" s="101">
        <v>16.68</v>
      </c>
      <c r="G241" s="187">
        <v>2</v>
      </c>
      <c r="H241" s="240"/>
      <c r="I241" s="239">
        <f>IF($G241=1,4,IF($G241=2,3,IF($G241=3,2,IF($G241=4,1," "))))</f>
        <v>3</v>
      </c>
    </row>
    <row r="242" spans="1:9" ht="15">
      <c r="A242" s="167"/>
      <c r="B242" s="344"/>
      <c r="C242" s="168">
        <v>4</v>
      </c>
      <c r="D242" s="334" t="str">
        <f>IF(HomeTeamSheet!I$27="","",HomeTeamSheet!I$27)</f>
        <v>NIALL MCAULEY</v>
      </c>
      <c r="E242" s="335"/>
      <c r="F242" s="101">
        <v>18.41</v>
      </c>
      <c r="G242" s="187">
        <v>5</v>
      </c>
      <c r="H242" s="240"/>
      <c r="I242" s="239" t="str">
        <f>IF($G242=1,4,IF($G242=2,3,IF($G242=3,2,IF($G242=4,1," "))))</f>
        <v> </v>
      </c>
    </row>
    <row r="243" spans="1:9" ht="15.75" thickBot="1">
      <c r="A243" s="169"/>
      <c r="B243" s="345"/>
      <c r="C243" s="170">
        <v>6</v>
      </c>
      <c r="D243" s="336" t="str">
        <f>IF(HomeTeamSheet!J$27="","",HomeTeamSheet!J$27)</f>
        <v>JOSEPH MCCALLISTER</v>
      </c>
      <c r="E243" s="337"/>
      <c r="F243" s="99">
        <v>17.35</v>
      </c>
      <c r="G243" s="188">
        <v>3</v>
      </c>
      <c r="H243" s="242"/>
      <c r="I243" s="241">
        <f>IF($G243=1,4,IF($G243=2,3,IF($G243=3,2,IF($G243=4,1," "))))</f>
        <v>2</v>
      </c>
    </row>
    <row r="244" spans="1:9" ht="15">
      <c r="A244" s="167"/>
      <c r="B244" s="346" t="str">
        <f>$F$1</f>
        <v>Ballymena</v>
      </c>
      <c r="C244" s="171">
        <v>1</v>
      </c>
      <c r="D244" s="338" t="str">
        <f>IF(AwayTeamSheet!C$28="","",AwayTeamSheet!C$28)</f>
        <v>Hannah Morrison</v>
      </c>
      <c r="E244" s="339">
        <f>IF(AwayTeamSheet!B239="","",AwayTeamSheet!B239)</f>
      </c>
      <c r="F244" s="103">
        <v>15.5</v>
      </c>
      <c r="G244" s="189">
        <v>1</v>
      </c>
      <c r="H244" s="239">
        <f>IF($G244=1,4,IF($G244=2,3,IF($G244=3,2,IF($G244=4,1," "))))</f>
        <v>4</v>
      </c>
      <c r="I244" s="240"/>
    </row>
    <row r="245" spans="1:9" ht="15">
      <c r="A245" s="167">
        <v>35</v>
      </c>
      <c r="B245" s="344"/>
      <c r="C245" s="168">
        <v>3</v>
      </c>
      <c r="D245" s="334" t="str">
        <f>IF(AwayTeamSheet!D$28="","",AwayTeamSheet!D$28)</f>
        <v>Hannah Leetch</v>
      </c>
      <c r="E245" s="335"/>
      <c r="F245" s="101">
        <v>16.06</v>
      </c>
      <c r="G245" s="187">
        <v>2</v>
      </c>
      <c r="H245" s="239">
        <f>IF($G245=1,4,IF($G245=2,3,IF($G245=3,2,IF($G245=4,1," "))))</f>
        <v>3</v>
      </c>
      <c r="I245" s="240"/>
    </row>
    <row r="246" spans="1:9" ht="15.75" thickBot="1">
      <c r="A246" s="167" t="s">
        <v>41</v>
      </c>
      <c r="B246" s="347"/>
      <c r="C246" s="168">
        <v>5</v>
      </c>
      <c r="D246" s="334" t="str">
        <f>IF(AwayTeamSheet!E$28="","",AwayTeamSheet!E$28)</f>
        <v>Hannah Robinson</v>
      </c>
      <c r="E246" s="335"/>
      <c r="F246" s="101">
        <v>20.17</v>
      </c>
      <c r="G246" s="187">
        <v>5</v>
      </c>
      <c r="H246" s="241" t="str">
        <f>IF($G246=1,4,IF($G246=2,3,IF($G246=3,2,IF($G246=4,1," "))))</f>
        <v> </v>
      </c>
      <c r="I246" s="242"/>
    </row>
    <row r="247" spans="1:9" ht="15">
      <c r="A247" s="167" t="s">
        <v>105</v>
      </c>
      <c r="B247" s="343" t="str">
        <f>$A$1</f>
        <v>Lecale</v>
      </c>
      <c r="C247" s="168">
        <v>2</v>
      </c>
      <c r="D247" s="334" t="str">
        <f>IF(HomeTeamSheet!C$28="","",HomeTeamSheet!C$28)</f>
        <v>SARAH BURNS</v>
      </c>
      <c r="E247" s="335"/>
      <c r="F247" s="101">
        <v>18.54</v>
      </c>
      <c r="G247" s="187">
        <v>4</v>
      </c>
      <c r="H247" s="240"/>
      <c r="I247" s="239">
        <f>IF($G247=1,4,IF($G247=2,3,IF($G247=3,2,IF($G247=4,1," "))))</f>
        <v>1</v>
      </c>
    </row>
    <row r="248" spans="1:9" ht="15">
      <c r="A248" s="167"/>
      <c r="B248" s="344"/>
      <c r="C248" s="168">
        <v>4</v>
      </c>
      <c r="D248" s="334" t="str">
        <f>IF(HomeTeamSheet!D$28="","",HomeTeamSheet!D$28)</f>
        <v>AMY QUINN</v>
      </c>
      <c r="E248" s="335"/>
      <c r="F248" s="101">
        <v>17.77</v>
      </c>
      <c r="G248" s="187">
        <v>3</v>
      </c>
      <c r="H248" s="240"/>
      <c r="I248" s="239">
        <f>IF($G248=1,4,IF($G248=2,3,IF($G248=3,2,IF($G248=4,1," "))))</f>
        <v>2</v>
      </c>
    </row>
    <row r="249" spans="1:9" ht="15.75" thickBot="1">
      <c r="A249" s="169"/>
      <c r="B249" s="345"/>
      <c r="C249" s="170">
        <v>6</v>
      </c>
      <c r="D249" s="336">
        <f>IF(HomeTeamSheet!E$28="","",HomeTeamSheet!E$28)</f>
      </c>
      <c r="E249" s="337"/>
      <c r="F249" s="99"/>
      <c r="G249" s="188"/>
      <c r="H249" s="242"/>
      <c r="I249" s="241" t="str">
        <f>IF($G249=1,4,IF($G249=2,3,IF($G249=3,2,IF($G249=4,1," "))))</f>
        <v> </v>
      </c>
    </row>
    <row r="250" spans="1:9" ht="15">
      <c r="A250" s="167"/>
      <c r="B250" s="346" t="str">
        <f>$F$1</f>
        <v>Ballymena</v>
      </c>
      <c r="C250" s="171">
        <v>1</v>
      </c>
      <c r="D250" s="338" t="str">
        <f>IF(AwayTeamSheet!H$28="","",AwayTeamSheet!H$28)</f>
        <v>Ryan Addison</v>
      </c>
      <c r="E250" s="339">
        <f>IF(AwayTeamSheet!B245="","",AwayTeamSheet!B245)</f>
      </c>
      <c r="F250" s="103">
        <v>16.69</v>
      </c>
      <c r="G250" s="189">
        <v>3</v>
      </c>
      <c r="H250" s="239">
        <f>IF($G250=1,4,IF($G250=2,3,IF($G250=3,2,IF($G250=4,1," "))))</f>
        <v>2</v>
      </c>
      <c r="I250" s="240"/>
    </row>
    <row r="251" spans="1:9" ht="15">
      <c r="A251" s="167">
        <v>36</v>
      </c>
      <c r="B251" s="344"/>
      <c r="C251" s="168">
        <v>3</v>
      </c>
      <c r="D251" s="334" t="str">
        <f>IF(AwayTeamSheet!I$28="","",AwayTeamSheet!I$28)</f>
        <v>Michael Leetch</v>
      </c>
      <c r="E251" s="335"/>
      <c r="F251" s="101">
        <v>15.38</v>
      </c>
      <c r="G251" s="187">
        <v>2</v>
      </c>
      <c r="H251" s="239">
        <f>IF($G251=1,4,IF($G251=2,3,IF($G251=3,2,IF($G251=4,1," "))))</f>
        <v>3</v>
      </c>
      <c r="I251" s="240"/>
    </row>
    <row r="252" spans="1:9" ht="15.75" thickBot="1">
      <c r="A252" s="167" t="s">
        <v>41</v>
      </c>
      <c r="B252" s="347"/>
      <c r="C252" s="168">
        <v>5</v>
      </c>
      <c r="D252" s="334">
        <f>IF(AwayTeamSheet!J$28="","",AwayTeamSheet!J$28)</f>
      </c>
      <c r="E252" s="335"/>
      <c r="F252" s="101"/>
      <c r="G252" s="187"/>
      <c r="H252" s="241" t="str">
        <f>IF($G252=1,4,IF($G252=2,3,IF($G252=3,2,IF($G252=4,1," "))))</f>
        <v> </v>
      </c>
      <c r="I252" s="242"/>
    </row>
    <row r="253" spans="1:9" ht="15">
      <c r="A253" s="167" t="s">
        <v>104</v>
      </c>
      <c r="B253" s="343" t="str">
        <f>$A$1</f>
        <v>Lecale</v>
      </c>
      <c r="C253" s="168">
        <v>2</v>
      </c>
      <c r="D253" s="334" t="str">
        <f>IF(HomeTeamSheet!H$28="","",HomeTeamSheet!H$28)</f>
        <v>THOMAS HANLON</v>
      </c>
      <c r="E253" s="335"/>
      <c r="F253" s="101">
        <v>17.72</v>
      </c>
      <c r="G253" s="187">
        <v>4</v>
      </c>
      <c r="H253" s="240"/>
      <c r="I253" s="239">
        <f>IF($G253=1,4,IF($G253=2,3,IF($G253=3,2,IF($G253=4,1," "))))</f>
        <v>1</v>
      </c>
    </row>
    <row r="254" spans="1:9" ht="15">
      <c r="A254" s="167"/>
      <c r="B254" s="344"/>
      <c r="C254" s="168">
        <v>4</v>
      </c>
      <c r="D254" s="334" t="str">
        <f>IF(HomeTeamSheet!I$28="","",HomeTeamSheet!I$28)</f>
        <v>FIOTAN ROGERS</v>
      </c>
      <c r="E254" s="335"/>
      <c r="F254" s="101">
        <v>15.17</v>
      </c>
      <c r="G254" s="187">
        <v>1</v>
      </c>
      <c r="H254" s="240"/>
      <c r="I254" s="239">
        <f>IF($G254=1,4,IF($G254=2,3,IF($G254=3,2,IF($G254=4,1," "))))</f>
        <v>4</v>
      </c>
    </row>
    <row r="255" spans="1:9" ht="15.75" thickBot="1">
      <c r="A255" s="169"/>
      <c r="B255" s="345"/>
      <c r="C255" s="170">
        <v>6</v>
      </c>
      <c r="D255" s="336" t="str">
        <f>IF(HomeTeamSheet!J$28="","",HomeTeamSheet!J$28)</f>
        <v>BEN MURTAGH</v>
      </c>
      <c r="E255" s="337"/>
      <c r="F255" s="99">
        <v>21</v>
      </c>
      <c r="G255" s="188">
        <v>5</v>
      </c>
      <c r="H255" s="242"/>
      <c r="I255" s="241" t="str">
        <f>IF($G255=1,4,IF($G255=2,3,IF($G255=3,2,IF($G255=4,1," "))))</f>
        <v> </v>
      </c>
    </row>
    <row r="256" spans="1:9" ht="16.5" thickBot="1">
      <c r="A256" s="97"/>
      <c r="B256" s="234"/>
      <c r="C256" s="96"/>
      <c r="D256" s="95"/>
      <c r="E256" s="95"/>
      <c r="F256" s="94"/>
      <c r="G256" s="183" t="s">
        <v>99</v>
      </c>
      <c r="H256" s="180">
        <f>SUM(H208:H255)</f>
        <v>43</v>
      </c>
      <c r="I256" s="180">
        <f>SUM(I208:I255)</f>
        <v>37</v>
      </c>
    </row>
    <row r="257" spans="1:9" ht="15">
      <c r="A257" s="96"/>
      <c r="B257" s="234"/>
      <c r="C257" s="96"/>
      <c r="D257" s="95"/>
      <c r="E257" s="95"/>
      <c r="F257" s="94"/>
      <c r="G257" s="183" t="s">
        <v>98</v>
      </c>
      <c r="H257" s="181">
        <f>H205</f>
        <v>157</v>
      </c>
      <c r="I257" s="181">
        <f>I205</f>
        <v>123</v>
      </c>
    </row>
    <row r="258" spans="1:9" ht="15.75" thickBot="1">
      <c r="A258" s="93"/>
      <c r="B258" s="233"/>
      <c r="C258" s="92"/>
      <c r="D258" s="91"/>
      <c r="E258" s="91"/>
      <c r="F258" s="90"/>
      <c r="G258" s="184" t="s">
        <v>97</v>
      </c>
      <c r="H258" s="243">
        <f>SUM(H256:H257)</f>
        <v>200</v>
      </c>
      <c r="I258" s="243">
        <f>SUM(I256:I257)</f>
        <v>160</v>
      </c>
    </row>
    <row r="259" spans="1:9" ht="12.75">
      <c r="A259" s="389" t="s">
        <v>103</v>
      </c>
      <c r="B259" s="389"/>
      <c r="C259" s="389"/>
      <c r="D259" s="389"/>
      <c r="E259" s="389"/>
      <c r="F259" s="389"/>
      <c r="G259" s="389"/>
      <c r="H259" s="389"/>
      <c r="I259" s="389"/>
    </row>
    <row r="260" spans="1:9" ht="13.5" thickBot="1">
      <c r="A260" s="390"/>
      <c r="B260" s="390"/>
      <c r="C260" s="390"/>
      <c r="D260" s="390"/>
      <c r="E260" s="390"/>
      <c r="F260" s="390"/>
      <c r="G260" s="390"/>
      <c r="H260" s="390"/>
      <c r="I260" s="390"/>
    </row>
    <row r="261" spans="1:9" ht="15.75">
      <c r="A261" s="159" t="s">
        <v>31</v>
      </c>
      <c r="B261" s="228" t="s">
        <v>102</v>
      </c>
      <c r="C261" s="160" t="s">
        <v>101</v>
      </c>
      <c r="D261" s="391" t="s">
        <v>100</v>
      </c>
      <c r="E261" s="392"/>
      <c r="F261" s="88" t="s">
        <v>34</v>
      </c>
      <c r="G261" s="87" t="s">
        <v>33</v>
      </c>
      <c r="H261" s="365" t="s">
        <v>35</v>
      </c>
      <c r="I261" s="366"/>
    </row>
    <row r="262" spans="1:9" ht="15.75">
      <c r="A262" s="247"/>
      <c r="B262" s="248"/>
      <c r="C262" s="249"/>
      <c r="D262" s="387"/>
      <c r="E262" s="388"/>
      <c r="F262" s="86"/>
      <c r="G262" s="85"/>
      <c r="H262" s="190" t="str">
        <f>LEFT(F1,7)</f>
        <v>Ballyme</v>
      </c>
      <c r="I262" s="191" t="str">
        <f>LEFT(A1,7)</f>
        <v>Lecale</v>
      </c>
    </row>
    <row r="263" spans="1:9" ht="15.75">
      <c r="A263" s="161"/>
      <c r="B263" s="382" t="str">
        <f>$F$1</f>
        <v>Ballymena</v>
      </c>
      <c r="C263" s="351">
        <v>3</v>
      </c>
      <c r="D263" s="334" t="str">
        <f>IF(AwayTeamSheet!$D$30="","",AwayTeamSheet!$D$30)</f>
        <v>Callie Kennedy</v>
      </c>
      <c r="E263" s="335">
        <f>IF(AwayTeamSheet!B258="","",AwayTeamSheet!B258)</f>
      </c>
      <c r="F263" s="370" t="s">
        <v>238</v>
      </c>
      <c r="G263" s="357">
        <v>2</v>
      </c>
      <c r="H263" s="351">
        <f>IF(ISBLANK($G263),"",(IF($G263=1,(IF($I267&gt;3,"ERR",7)),(IF($I267&lt;&gt;7,"ERR",3)))))</f>
        <v>3</v>
      </c>
      <c r="I263" s="362"/>
    </row>
    <row r="264" spans="1:9" ht="15.75">
      <c r="A264" s="162">
        <v>37</v>
      </c>
      <c r="B264" s="383"/>
      <c r="C264" s="352"/>
      <c r="D264" s="334" t="str">
        <f>IF(AwayTeamSheet!$D$31="","",AwayTeamSheet!$D$31)</f>
        <v>Dylan McCullough</v>
      </c>
      <c r="E264" s="335">
        <f>IF(AwayTeamSheet!B259="","",AwayTeamSheet!B259)</f>
      </c>
      <c r="F264" s="368"/>
      <c r="G264" s="358"/>
      <c r="H264" s="352"/>
      <c r="I264" s="363"/>
    </row>
    <row r="265" spans="1:9" ht="15.75">
      <c r="A265" s="162"/>
      <c r="B265" s="383"/>
      <c r="C265" s="352"/>
      <c r="D265" s="334" t="str">
        <f>IF(AwayTeamSheet!$D$32="","",AwayTeamSheet!$D$32)</f>
        <v>Robert McCluney</v>
      </c>
      <c r="E265" s="335">
        <f>IF(AwayTeamSheet!B260="","",AwayTeamSheet!B260)</f>
      </c>
      <c r="F265" s="368"/>
      <c r="G265" s="358"/>
      <c r="H265" s="352"/>
      <c r="I265" s="363"/>
    </row>
    <row r="266" spans="1:9" ht="15.75">
      <c r="A266" s="162" t="s">
        <v>37</v>
      </c>
      <c r="B266" s="386"/>
      <c r="C266" s="353"/>
      <c r="D266" s="334" t="str">
        <f>IF(AwayTeamSheet!$D$33="","",AwayTeamSheet!$D$33)</f>
        <v>Hannah Tohill</v>
      </c>
      <c r="E266" s="335">
        <f>IF(AwayTeamSheet!B261="","",AwayTeamSheet!B261)</f>
      </c>
      <c r="F266" s="372"/>
      <c r="G266" s="361"/>
      <c r="H266" s="353"/>
      <c r="I266" s="364"/>
    </row>
    <row r="267" spans="1:9" ht="15.75">
      <c r="A267" s="162"/>
      <c r="B267" s="382" t="str">
        <f>$A$1</f>
        <v>Lecale</v>
      </c>
      <c r="C267" s="351">
        <v>4</v>
      </c>
      <c r="D267" s="334" t="str">
        <f>IF(HomeTeamSheet!$D$30="","",HomeTeamSheet!$D$30)</f>
        <v>JACK NAY</v>
      </c>
      <c r="E267" s="335">
        <f>IF(HomeTeamSheet!F210="","",HomeTeamSheet!F210)</f>
      </c>
      <c r="F267" s="370" t="s">
        <v>237</v>
      </c>
      <c r="G267" s="357">
        <v>1</v>
      </c>
      <c r="H267" s="362"/>
      <c r="I267" s="354">
        <f>IF(ISBLANK($G267),"",(IF($G267=2,(IF($G263&lt;&gt;1,"ERR",3)),(IF($G263=1,"ERR",7)))))</f>
        <v>7</v>
      </c>
    </row>
    <row r="268" spans="1:9" ht="15.75">
      <c r="A268" s="162"/>
      <c r="B268" s="383"/>
      <c r="C268" s="352"/>
      <c r="D268" s="334" t="str">
        <f>IF(HomeTeamSheet!$D$31="","",HomeTeamSheet!$D$31)</f>
        <v>GRACE SAVAGE</v>
      </c>
      <c r="E268" s="335">
        <f>IF(HomeTeamSheet!F211="","",HomeTeamSheet!F211)</f>
      </c>
      <c r="F268" s="368"/>
      <c r="G268" s="358"/>
      <c r="H268" s="363"/>
      <c r="I268" s="355"/>
    </row>
    <row r="269" spans="1:9" ht="15.75">
      <c r="A269" s="162"/>
      <c r="B269" s="383"/>
      <c r="C269" s="352"/>
      <c r="D269" s="334" t="str">
        <f>IF(HomeTeamSheet!$D$32="","",HomeTeamSheet!$D$32)</f>
        <v>AOIFE MASON</v>
      </c>
      <c r="E269" s="335">
        <f>IF(HomeTeamSheet!F212="","",HomeTeamSheet!F212)</f>
      </c>
      <c r="F269" s="368"/>
      <c r="G269" s="358"/>
      <c r="H269" s="363"/>
      <c r="I269" s="355"/>
    </row>
    <row r="270" spans="1:9" ht="16.5" thickBot="1">
      <c r="A270" s="163"/>
      <c r="B270" s="384"/>
      <c r="C270" s="385"/>
      <c r="D270" s="380" t="str">
        <f>IF(HomeTeamSheet!$D$33="","",HomeTeamSheet!$D$33)</f>
        <v>PADDY EXLEY</v>
      </c>
      <c r="E270" s="381">
        <f>IF(HomeTeamSheet!F213="","",HomeTeamSheet!F213)</f>
      </c>
      <c r="F270" s="369"/>
      <c r="G270" s="359"/>
      <c r="H270" s="364"/>
      <c r="I270" s="356"/>
    </row>
    <row r="271" spans="1:9" ht="16.5" thickTop="1">
      <c r="A271" s="162"/>
      <c r="B271" s="382" t="str">
        <f>$F$1</f>
        <v>Ballymena</v>
      </c>
      <c r="C271" s="351">
        <v>3</v>
      </c>
      <c r="D271" s="378" t="str">
        <f>IF(AwayTeamSheet!$I$30="","",AwayTeamSheet!$I$30)</f>
        <v>Isabel Wainwright</v>
      </c>
      <c r="E271" s="379">
        <f>IF(AwayTeamSheet!B266="","",AwayTeamSheet!B266)</f>
      </c>
      <c r="F271" s="377" t="s">
        <v>239</v>
      </c>
      <c r="G271" s="360">
        <v>1</v>
      </c>
      <c r="H271" s="351">
        <f>IF(ISBLANK($G271),"",(IF($G271=1,(IF($I275&gt;3,"ERR",7)),(IF($I275&lt;&gt;7,"ERR",3)))))</f>
        <v>7</v>
      </c>
      <c r="I271" s="362"/>
    </row>
    <row r="272" spans="1:9" ht="15.75">
      <c r="A272" s="162">
        <v>38</v>
      </c>
      <c r="B272" s="383"/>
      <c r="C272" s="352"/>
      <c r="D272" s="334" t="str">
        <f>IF(AwayTeamSheet!$I$31="","",AwayTeamSheet!$I$31)</f>
        <v>Ellie Adair</v>
      </c>
      <c r="E272" s="335">
        <f>IF(AwayTeamSheet!B267="","",AwayTeamSheet!B267)</f>
      </c>
      <c r="F272" s="368"/>
      <c r="G272" s="358"/>
      <c r="H272" s="352"/>
      <c r="I272" s="363"/>
    </row>
    <row r="273" spans="1:9" ht="15.75">
      <c r="A273" s="162"/>
      <c r="B273" s="383"/>
      <c r="C273" s="352"/>
      <c r="D273" s="334" t="str">
        <f>IF(AwayTeamSheet!$I$32="","",AwayTeamSheet!$I$32)</f>
        <v>Daniel McGivern</v>
      </c>
      <c r="E273" s="335">
        <f>IF(AwayTeamSheet!B268="","",AwayTeamSheet!B268)</f>
      </c>
      <c r="F273" s="368"/>
      <c r="G273" s="358"/>
      <c r="H273" s="352"/>
      <c r="I273" s="363"/>
    </row>
    <row r="274" spans="1:9" ht="15.75">
      <c r="A274" s="162" t="s">
        <v>38</v>
      </c>
      <c r="B274" s="386"/>
      <c r="C274" s="353"/>
      <c r="D274" s="334" t="str">
        <f>IF(AwayTeamSheet!$I$33="","",AwayTeamSheet!$I$33)</f>
        <v>Aaron Caskey</v>
      </c>
      <c r="E274" s="335">
        <f>IF(AwayTeamSheet!B269="","",AwayTeamSheet!B269)</f>
      </c>
      <c r="F274" s="372"/>
      <c r="G274" s="361"/>
      <c r="H274" s="353"/>
      <c r="I274" s="364"/>
    </row>
    <row r="275" spans="1:9" ht="15.75">
      <c r="A275" s="162"/>
      <c r="B275" s="382" t="str">
        <f>$A$1</f>
        <v>Lecale</v>
      </c>
      <c r="C275" s="351">
        <v>4</v>
      </c>
      <c r="D275" s="334" t="str">
        <f>IF(HomeTeamSheet!$I$30="","",HomeTeamSheet!$I$30)</f>
        <v>CONOR BURNS</v>
      </c>
      <c r="E275" s="335">
        <f>IF(HomeTeamSheet!F218="","",HomeTeamSheet!F218)</f>
      </c>
      <c r="F275" s="370" t="s">
        <v>240</v>
      </c>
      <c r="G275" s="357">
        <v>2</v>
      </c>
      <c r="H275" s="362"/>
      <c r="I275" s="354">
        <f>IF(ISBLANK($G275),"",(IF($G275=2,(IF($G271&lt;&gt;1,"ERR",3)),(IF($G271=1,"ERR",7)))))</f>
        <v>3</v>
      </c>
    </row>
    <row r="276" spans="1:9" ht="15.75">
      <c r="A276" s="162"/>
      <c r="B276" s="383"/>
      <c r="C276" s="352"/>
      <c r="D276" s="334" t="str">
        <f>IF(HomeTeamSheet!$I$31="","",HomeTeamSheet!$I$31)</f>
        <v>MATILDA HARTY</v>
      </c>
      <c r="E276" s="335">
        <f>IF(HomeTeamSheet!F219="","",HomeTeamSheet!F219)</f>
      </c>
      <c r="F276" s="368"/>
      <c r="G276" s="358"/>
      <c r="H276" s="363"/>
      <c r="I276" s="355"/>
    </row>
    <row r="277" spans="1:9" ht="15.75" customHeight="1">
      <c r="A277" s="162"/>
      <c r="B277" s="383"/>
      <c r="C277" s="352"/>
      <c r="D277" s="334" t="str">
        <f>IF(HomeTeamSheet!$I$32="","",HomeTeamSheet!$I$32)</f>
        <v>ENYA CLARK</v>
      </c>
      <c r="E277" s="335">
        <f>IF(HomeTeamSheet!F220="","",HomeTeamSheet!F220)</f>
      </c>
      <c r="F277" s="368"/>
      <c r="G277" s="358"/>
      <c r="H277" s="363"/>
      <c r="I277" s="355"/>
    </row>
    <row r="278" spans="1:9" ht="16.5" thickBot="1">
      <c r="A278" s="163"/>
      <c r="B278" s="384"/>
      <c r="C278" s="385"/>
      <c r="D278" s="380" t="str">
        <f>IF(HomeTeamSheet!$I$33="","",HomeTeamSheet!$I$33)</f>
        <v>MARK KNIGHT</v>
      </c>
      <c r="E278" s="381">
        <f>IF(HomeTeamSheet!F221="","",HomeTeamSheet!F221)</f>
      </c>
      <c r="F278" s="369"/>
      <c r="G278" s="359"/>
      <c r="H278" s="364"/>
      <c r="I278" s="356"/>
    </row>
    <row r="279" spans="1:9" ht="16.5" thickTop="1">
      <c r="A279" s="162"/>
      <c r="B279" s="382" t="str">
        <f>$F$1</f>
        <v>Ballymena</v>
      </c>
      <c r="C279" s="351">
        <v>3</v>
      </c>
      <c r="D279" s="378" t="str">
        <f>IF(AwayTeamSheet!$D$34="","",AwayTeamSheet!$D$34)</f>
        <v>Ava O'Rawe</v>
      </c>
      <c r="E279" s="379">
        <f>IF(AwayTeamSheet!B274="","",AwayTeamSheet!B274)</f>
      </c>
      <c r="F279" s="377" t="s">
        <v>242</v>
      </c>
      <c r="G279" s="360">
        <v>2</v>
      </c>
      <c r="H279" s="351">
        <f>IF(ISBLANK($G279),"",(IF($G279=1,(IF($I283&gt;3,"ERR",7)),(IF($I283&lt;&gt;7,"ERR",3)))))</f>
        <v>3</v>
      </c>
      <c r="I279" s="362"/>
    </row>
    <row r="280" spans="1:9" ht="15.75">
      <c r="A280" s="162">
        <v>39</v>
      </c>
      <c r="B280" s="383"/>
      <c r="C280" s="352"/>
      <c r="D280" s="334" t="str">
        <f>IF(AwayTeamSheet!$D$35="","",AwayTeamSheet!$D$35)</f>
        <v>Erin McGivern</v>
      </c>
      <c r="E280" s="335">
        <f>IF(AwayTeamSheet!B275="","",AwayTeamSheet!B275)</f>
      </c>
      <c r="F280" s="368"/>
      <c r="G280" s="358"/>
      <c r="H280" s="352"/>
      <c r="I280" s="363"/>
    </row>
    <row r="281" spans="1:9" ht="15.75">
      <c r="A281" s="162"/>
      <c r="B281" s="383"/>
      <c r="C281" s="352"/>
      <c r="D281" s="334" t="str">
        <f>IF(AwayTeamSheet!$D$36="","",AwayTeamSheet!$D$36)</f>
        <v>Ryan Barrow</v>
      </c>
      <c r="E281" s="335">
        <f>IF(AwayTeamSheet!B276="","",AwayTeamSheet!B276)</f>
      </c>
      <c r="F281" s="368"/>
      <c r="G281" s="358"/>
      <c r="H281" s="352"/>
      <c r="I281" s="363"/>
    </row>
    <row r="282" spans="1:9" ht="15.75">
      <c r="A282" s="162" t="s">
        <v>39</v>
      </c>
      <c r="B282" s="386"/>
      <c r="C282" s="353"/>
      <c r="D282" s="334" t="str">
        <f>IF(AwayTeamSheet!$D$37="","",AwayTeamSheet!$D$37)</f>
        <v>Thomas Evans</v>
      </c>
      <c r="E282" s="335">
        <f>IF(AwayTeamSheet!B277="","",AwayTeamSheet!B277)</f>
      </c>
      <c r="F282" s="372"/>
      <c r="G282" s="361"/>
      <c r="H282" s="353"/>
      <c r="I282" s="364"/>
    </row>
    <row r="283" spans="1:9" ht="15.75">
      <c r="A283" s="162"/>
      <c r="B283" s="382" t="str">
        <f>$A$1</f>
        <v>Lecale</v>
      </c>
      <c r="C283" s="351">
        <v>4</v>
      </c>
      <c r="D283" s="334" t="str">
        <f>IF(HomeTeamSheet!$D$34="","",HomeTeamSheet!$D$34)</f>
        <v>AIDEN MALLET</v>
      </c>
      <c r="E283" s="335">
        <f>IF(HomeTeamSheet!F226="","",HomeTeamSheet!F226)</f>
      </c>
      <c r="F283" s="370" t="s">
        <v>241</v>
      </c>
      <c r="G283" s="357">
        <v>1</v>
      </c>
      <c r="H283" s="362"/>
      <c r="I283" s="354">
        <f>IF(ISBLANK($G283),"",(IF($G283=2,(IF($G279&lt;&gt;1,"ERR",3)),(IF($G279=1,"ERR",7)))))</f>
        <v>7</v>
      </c>
    </row>
    <row r="284" spans="1:9" ht="15.75">
      <c r="A284" s="162"/>
      <c r="B284" s="383"/>
      <c r="C284" s="352"/>
      <c r="D284" s="334" t="str">
        <f>IF(HomeTeamSheet!$D$35="","",HomeTeamSheet!$D$35)</f>
        <v>CHARLOTTE SAVAGE</v>
      </c>
      <c r="E284" s="335">
        <f>IF(HomeTeamSheet!F227="","",HomeTeamSheet!F227)</f>
      </c>
      <c r="F284" s="368"/>
      <c r="G284" s="358"/>
      <c r="H284" s="363"/>
      <c r="I284" s="355"/>
    </row>
    <row r="285" spans="1:9" ht="15.75">
      <c r="A285" s="162"/>
      <c r="B285" s="383"/>
      <c r="C285" s="352"/>
      <c r="D285" s="334" t="str">
        <f>IF(HomeTeamSheet!$D$36="","",HomeTeamSheet!$D$36)</f>
        <v>OLVIA MISKELLY</v>
      </c>
      <c r="E285" s="335">
        <f>IF(HomeTeamSheet!F228="","",HomeTeamSheet!F228)</f>
      </c>
      <c r="F285" s="368"/>
      <c r="G285" s="358"/>
      <c r="H285" s="363"/>
      <c r="I285" s="355"/>
    </row>
    <row r="286" spans="1:9" ht="16.5" thickBot="1">
      <c r="A286" s="163"/>
      <c r="B286" s="384"/>
      <c r="C286" s="385"/>
      <c r="D286" s="380" t="str">
        <f>IF(HomeTeamSheet!$D$37="","",HomeTeamSheet!$D$37)</f>
        <v>NIALL MCAULEY</v>
      </c>
      <c r="E286" s="381">
        <f>IF(HomeTeamSheet!F229="","",HomeTeamSheet!F229)</f>
      </c>
      <c r="F286" s="369"/>
      <c r="G286" s="359"/>
      <c r="H286" s="364"/>
      <c r="I286" s="356"/>
    </row>
    <row r="287" spans="1:9" ht="16.5" thickTop="1">
      <c r="A287" s="162"/>
      <c r="B287" s="382" t="str">
        <f>$F$1</f>
        <v>Ballymena</v>
      </c>
      <c r="C287" s="351">
        <v>3</v>
      </c>
      <c r="D287" s="378" t="str">
        <f>IF(AwayTeamSheet!$I$34="","",AwayTeamSheet!$I$34)</f>
        <v>Michael Leetch</v>
      </c>
      <c r="E287" s="379">
        <f>IF(AwayTeamSheet!B282="","",AwayTeamSheet!B282)</f>
      </c>
      <c r="F287" s="377" t="s">
        <v>243</v>
      </c>
      <c r="G287" s="360">
        <v>1</v>
      </c>
      <c r="H287" s="351">
        <f>IF(ISBLANK($G287),"",(IF($G287=1,(IF($I291&gt;3,"ERR",7)),(IF($I291&lt;&gt;7,"ERR",3)))))</f>
        <v>7</v>
      </c>
      <c r="I287" s="362"/>
    </row>
    <row r="288" spans="1:9" ht="15.75" customHeight="1">
      <c r="A288" s="162">
        <v>40</v>
      </c>
      <c r="B288" s="383"/>
      <c r="C288" s="352"/>
      <c r="D288" s="334" t="str">
        <f>IF(AwayTeamSheet!$I$35="","",AwayTeamSheet!$I$35)</f>
        <v>Hannah Morrison</v>
      </c>
      <c r="E288" s="335">
        <f>IF(AwayTeamSheet!B283="","",AwayTeamSheet!B283)</f>
      </c>
      <c r="F288" s="368"/>
      <c r="G288" s="358"/>
      <c r="H288" s="352"/>
      <c r="I288" s="363"/>
    </row>
    <row r="289" spans="1:9" ht="15.75">
      <c r="A289" s="162"/>
      <c r="B289" s="383"/>
      <c r="C289" s="352"/>
      <c r="D289" s="334" t="str">
        <f>IF(AwayTeamSheet!$I$36="","",AwayTeamSheet!$I$36)</f>
        <v>Ryan Addison</v>
      </c>
      <c r="E289" s="335">
        <f>IF(AwayTeamSheet!B284="","",AwayTeamSheet!B284)</f>
      </c>
      <c r="F289" s="368"/>
      <c r="G289" s="358"/>
      <c r="H289" s="352"/>
      <c r="I289" s="363"/>
    </row>
    <row r="290" spans="1:9" ht="16.5" thickBot="1">
      <c r="A290" s="162" t="s">
        <v>41</v>
      </c>
      <c r="B290" s="386"/>
      <c r="C290" s="353"/>
      <c r="D290" s="334" t="str">
        <f>IF(AwayTeamSheet!$I$37="","",AwayTeamSheet!$I$37)</f>
        <v>Hannah Leetch</v>
      </c>
      <c r="E290" s="335">
        <f>IF(AwayTeamSheet!B285="","",AwayTeamSheet!B285)</f>
      </c>
      <c r="F290" s="372"/>
      <c r="G290" s="361"/>
      <c r="H290" s="353"/>
      <c r="I290" s="364"/>
    </row>
    <row r="291" spans="1:9" ht="16.5" thickTop="1">
      <c r="A291" s="162"/>
      <c r="B291" s="382" t="str">
        <f>$A$1</f>
        <v>Lecale</v>
      </c>
      <c r="C291" s="351">
        <v>4</v>
      </c>
      <c r="D291" s="334" t="str">
        <f>IF(HomeTeamSheet!$I$34="","",HomeTeamSheet!$I$34)</f>
        <v>THOMAS HANLON</v>
      </c>
      <c r="E291" s="335">
        <f>IF(HomeTeamSheet!F234="","",HomeTeamSheet!F234)</f>
      </c>
      <c r="F291" s="370" t="s">
        <v>244</v>
      </c>
      <c r="G291" s="360">
        <v>2</v>
      </c>
      <c r="H291" s="362"/>
      <c r="I291" s="354">
        <f>IF(ISBLANK($G291),"",(IF($G291=2,(IF($G287&lt;&gt;1,"ERR",3)),(IF($G287=1,"ERR",7)))))</f>
        <v>3</v>
      </c>
    </row>
    <row r="292" spans="1:9" ht="15.75">
      <c r="A292" s="162"/>
      <c r="B292" s="383"/>
      <c r="C292" s="352"/>
      <c r="D292" s="334" t="str">
        <f>IF(HomeTeamSheet!$I$35="","",HomeTeamSheet!$I$35)</f>
        <v>SARAH BURNS</v>
      </c>
      <c r="E292" s="335">
        <f>IF(HomeTeamSheet!F235="","",HomeTeamSheet!F235)</f>
      </c>
      <c r="F292" s="368"/>
      <c r="G292" s="358"/>
      <c r="H292" s="363"/>
      <c r="I292" s="355"/>
    </row>
    <row r="293" spans="1:9" ht="15.75">
      <c r="A293" s="162"/>
      <c r="B293" s="383"/>
      <c r="C293" s="352"/>
      <c r="D293" s="334" t="str">
        <f>IF(HomeTeamSheet!$I$36="","",HomeTeamSheet!$I$36)</f>
        <v>AMY QUINN</v>
      </c>
      <c r="E293" s="335">
        <f>IF(HomeTeamSheet!F236="","",HomeTeamSheet!F236)</f>
      </c>
      <c r="F293" s="368"/>
      <c r="G293" s="358"/>
      <c r="H293" s="363"/>
      <c r="I293" s="355"/>
    </row>
    <row r="294" spans="1:9" ht="16.5" thickBot="1">
      <c r="A294" s="163"/>
      <c r="B294" s="384"/>
      <c r="C294" s="385"/>
      <c r="D294" s="348" t="str">
        <f>IF(HomeTeamSheet!$I$37="","",HomeTeamSheet!$I$37)</f>
        <v>FIONTAN ROGERS</v>
      </c>
      <c r="E294" s="349">
        <f>IF(HomeTeamSheet!F237="","",HomeTeamSheet!F237)</f>
      </c>
      <c r="F294" s="369"/>
      <c r="G294" s="361"/>
      <c r="H294" s="364"/>
      <c r="I294" s="356"/>
    </row>
    <row r="295" spans="1:9" ht="17.25" thickBot="1" thickTop="1">
      <c r="A295" s="84"/>
      <c r="B295" s="235"/>
      <c r="C295" s="81"/>
      <c r="D295" s="81"/>
      <c r="E295" s="81"/>
      <c r="F295" s="83"/>
      <c r="G295" s="82" t="s">
        <v>99</v>
      </c>
      <c r="H295" s="180">
        <f>SUM(H263:H294)</f>
        <v>20</v>
      </c>
      <c r="I295" s="180">
        <f>SUM(I263:I294)</f>
        <v>20</v>
      </c>
    </row>
    <row r="296" spans="1:9" ht="15.75">
      <c r="A296" s="81"/>
      <c r="B296" s="235"/>
      <c r="C296" s="81"/>
      <c r="D296" s="81"/>
      <c r="E296" s="81"/>
      <c r="F296" s="81"/>
      <c r="G296" s="80" t="s">
        <v>98</v>
      </c>
      <c r="H296" s="181">
        <f>H258</f>
        <v>200</v>
      </c>
      <c r="I296" s="181">
        <f>I258</f>
        <v>160</v>
      </c>
    </row>
    <row r="297" spans="1:9" ht="16.5" thickBot="1">
      <c r="A297" s="79"/>
      <c r="B297" s="236"/>
      <c r="C297" s="78"/>
      <c r="D297" s="78"/>
      <c r="E297" s="78"/>
      <c r="F297" s="78"/>
      <c r="G297" s="77" t="s">
        <v>97</v>
      </c>
      <c r="H297" s="182">
        <f>SUM(H295:H296)</f>
        <v>220</v>
      </c>
      <c r="I297" s="182">
        <f>SUM(I295:I296)</f>
        <v>180</v>
      </c>
    </row>
  </sheetData>
  <sheetProtection/>
  <mergeCells count="447">
    <mergeCell ref="G2:I2"/>
    <mergeCell ref="A1:B1"/>
    <mergeCell ref="B2:D2"/>
    <mergeCell ref="A8:I9"/>
    <mergeCell ref="F1:G1"/>
    <mergeCell ref="D5:E5"/>
    <mergeCell ref="A3:G3"/>
    <mergeCell ref="D4:E4"/>
    <mergeCell ref="H4:I4"/>
    <mergeCell ref="F5:I5"/>
    <mergeCell ref="G291:G294"/>
    <mergeCell ref="D294:E294"/>
    <mergeCell ref="D293:E293"/>
    <mergeCell ref="D290:E290"/>
    <mergeCell ref="B287:B290"/>
    <mergeCell ref="C287:C290"/>
    <mergeCell ref="D288:E288"/>
    <mergeCell ref="D292:E292"/>
    <mergeCell ref="F291:F294"/>
    <mergeCell ref="F287:F290"/>
    <mergeCell ref="B155:B157"/>
    <mergeCell ref="B120:B122"/>
    <mergeCell ref="B123:B125"/>
    <mergeCell ref="B291:B294"/>
    <mergeCell ref="C291:C294"/>
    <mergeCell ref="B208:B210"/>
    <mergeCell ref="B211:B213"/>
    <mergeCell ref="B173:B175"/>
    <mergeCell ref="B176:B178"/>
    <mergeCell ref="B241:B243"/>
    <mergeCell ref="I291:I294"/>
    <mergeCell ref="B5:C5"/>
    <mergeCell ref="B6:C6"/>
    <mergeCell ref="B7:C7"/>
    <mergeCell ref="B283:B286"/>
    <mergeCell ref="C283:C286"/>
    <mergeCell ref="H283:H286"/>
    <mergeCell ref="D286:E286"/>
    <mergeCell ref="G283:G286"/>
    <mergeCell ref="D289:E289"/>
    <mergeCell ref="D192:E192"/>
    <mergeCell ref="D193:E193"/>
    <mergeCell ref="H279:H282"/>
    <mergeCell ref="G279:G282"/>
    <mergeCell ref="B170:B172"/>
    <mergeCell ref="B132:B134"/>
    <mergeCell ref="B135:B137"/>
    <mergeCell ref="B138:B140"/>
    <mergeCell ref="B141:B143"/>
    <mergeCell ref="B144:B146"/>
    <mergeCell ref="B244:B246"/>
    <mergeCell ref="B247:B249"/>
    <mergeCell ref="B250:B252"/>
    <mergeCell ref="B253:B255"/>
    <mergeCell ref="I11:I14"/>
    <mergeCell ref="H15:H18"/>
    <mergeCell ref="I19:I22"/>
    <mergeCell ref="H23:H26"/>
    <mergeCell ref="I27:I30"/>
    <mergeCell ref="H39:H42"/>
    <mergeCell ref="B214:B216"/>
    <mergeCell ref="B217:B219"/>
    <mergeCell ref="B220:B222"/>
    <mergeCell ref="B185:B187"/>
    <mergeCell ref="B188:B190"/>
    <mergeCell ref="B114:B116"/>
    <mergeCell ref="B117:B119"/>
    <mergeCell ref="B179:B181"/>
    <mergeCell ref="B182:B184"/>
    <mergeCell ref="B126:B128"/>
    <mergeCell ref="B223:B225"/>
    <mergeCell ref="B226:B228"/>
    <mergeCell ref="B229:B231"/>
    <mergeCell ref="B232:B234"/>
    <mergeCell ref="B235:B237"/>
    <mergeCell ref="B238:B240"/>
    <mergeCell ref="B129:B131"/>
    <mergeCell ref="B161:B163"/>
    <mergeCell ref="B164:B166"/>
    <mergeCell ref="B167:B169"/>
    <mergeCell ref="B82:B84"/>
    <mergeCell ref="B85:B87"/>
    <mergeCell ref="B88:B90"/>
    <mergeCell ref="B91:B93"/>
    <mergeCell ref="B94:B96"/>
    <mergeCell ref="B108:B110"/>
    <mergeCell ref="B111:B113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31:B34"/>
    <mergeCell ref="C31:C34"/>
    <mergeCell ref="B35:B38"/>
    <mergeCell ref="C35:C38"/>
    <mergeCell ref="B39:B42"/>
    <mergeCell ref="C39:C42"/>
    <mergeCell ref="B49:B51"/>
    <mergeCell ref="B52:B54"/>
    <mergeCell ref="A47:I47"/>
    <mergeCell ref="D38:E38"/>
    <mergeCell ref="D39:E39"/>
    <mergeCell ref="D40:E40"/>
    <mergeCell ref="D51:E51"/>
    <mergeCell ref="D41:E41"/>
    <mergeCell ref="D42:E42"/>
    <mergeCell ref="F35:F38"/>
    <mergeCell ref="D53:E53"/>
    <mergeCell ref="H10:I10"/>
    <mergeCell ref="D28:E28"/>
    <mergeCell ref="D23:E23"/>
    <mergeCell ref="D24:E24"/>
    <mergeCell ref="D25:E25"/>
    <mergeCell ref="D10:E10"/>
    <mergeCell ref="F11:F14"/>
    <mergeCell ref="G11:G14"/>
    <mergeCell ref="F15:F18"/>
    <mergeCell ref="B11:B14"/>
    <mergeCell ref="C11:C14"/>
    <mergeCell ref="B15:B18"/>
    <mergeCell ref="C15:C18"/>
    <mergeCell ref="B19:B22"/>
    <mergeCell ref="D48:E48"/>
    <mergeCell ref="B23:B26"/>
    <mergeCell ref="C23:C26"/>
    <mergeCell ref="B27:B30"/>
    <mergeCell ref="C27:C30"/>
    <mergeCell ref="C19:C22"/>
    <mergeCell ref="D26:E26"/>
    <mergeCell ref="D35:E35"/>
    <mergeCell ref="D36:E36"/>
    <mergeCell ref="D59:E59"/>
    <mergeCell ref="D52:E52"/>
    <mergeCell ref="D56:E56"/>
    <mergeCell ref="D57:E57"/>
    <mergeCell ref="D58:E58"/>
    <mergeCell ref="D54:E54"/>
    <mergeCell ref="H154:I154"/>
    <mergeCell ref="H101:I101"/>
    <mergeCell ref="D21:E21"/>
    <mergeCell ref="D17:E17"/>
    <mergeCell ref="D27:E27"/>
    <mergeCell ref="D30:E30"/>
    <mergeCell ref="D31:E31"/>
    <mergeCell ref="D29:E29"/>
    <mergeCell ref="D50:E50"/>
    <mergeCell ref="D55:E55"/>
    <mergeCell ref="D285:E285"/>
    <mergeCell ref="D291:E291"/>
    <mergeCell ref="D287:E287"/>
    <mergeCell ref="D280:E280"/>
    <mergeCell ref="D284:E284"/>
    <mergeCell ref="D283:E283"/>
    <mergeCell ref="D282:E282"/>
    <mergeCell ref="D281:E281"/>
    <mergeCell ref="D262:E262"/>
    <mergeCell ref="A259:I260"/>
    <mergeCell ref="F263:F266"/>
    <mergeCell ref="G263:G266"/>
    <mergeCell ref="G267:G270"/>
    <mergeCell ref="F267:F270"/>
    <mergeCell ref="B263:B266"/>
    <mergeCell ref="D261:E261"/>
    <mergeCell ref="C267:C270"/>
    <mergeCell ref="B267:B270"/>
    <mergeCell ref="B271:B274"/>
    <mergeCell ref="D265:E265"/>
    <mergeCell ref="D264:E264"/>
    <mergeCell ref="D263:E263"/>
    <mergeCell ref="D270:E270"/>
    <mergeCell ref="D269:E269"/>
    <mergeCell ref="C263:C266"/>
    <mergeCell ref="D266:E266"/>
    <mergeCell ref="D268:E268"/>
    <mergeCell ref="D267:E267"/>
    <mergeCell ref="B275:B278"/>
    <mergeCell ref="C275:C278"/>
    <mergeCell ref="F279:F282"/>
    <mergeCell ref="D279:E279"/>
    <mergeCell ref="D277:E277"/>
    <mergeCell ref="B279:B282"/>
    <mergeCell ref="C279:C282"/>
    <mergeCell ref="D273:E273"/>
    <mergeCell ref="D271:E271"/>
    <mergeCell ref="D278:E278"/>
    <mergeCell ref="D274:E274"/>
    <mergeCell ref="D272:E272"/>
    <mergeCell ref="D276:E276"/>
    <mergeCell ref="D275:E275"/>
    <mergeCell ref="G15:G18"/>
    <mergeCell ref="F19:F22"/>
    <mergeCell ref="G19:G22"/>
    <mergeCell ref="F283:F286"/>
    <mergeCell ref="F39:F42"/>
    <mergeCell ref="G39:G42"/>
    <mergeCell ref="G27:G30"/>
    <mergeCell ref="F31:F34"/>
    <mergeCell ref="F271:F274"/>
    <mergeCell ref="B191:B193"/>
    <mergeCell ref="B194:B196"/>
    <mergeCell ref="B197:B199"/>
    <mergeCell ref="G287:G290"/>
    <mergeCell ref="H19:H22"/>
    <mergeCell ref="H275:H278"/>
    <mergeCell ref="H48:I48"/>
    <mergeCell ref="H35:H38"/>
    <mergeCell ref="I39:I42"/>
    <mergeCell ref="C271:C274"/>
    <mergeCell ref="I23:I26"/>
    <mergeCell ref="H27:H30"/>
    <mergeCell ref="I31:I34"/>
    <mergeCell ref="I283:I286"/>
    <mergeCell ref="F23:F26"/>
    <mergeCell ref="F275:F278"/>
    <mergeCell ref="F27:F30"/>
    <mergeCell ref="G271:G274"/>
    <mergeCell ref="G275:G278"/>
    <mergeCell ref="H207:I207"/>
    <mergeCell ref="I271:I274"/>
    <mergeCell ref="G23:G26"/>
    <mergeCell ref="H31:H34"/>
    <mergeCell ref="I35:I38"/>
    <mergeCell ref="H287:H290"/>
    <mergeCell ref="H291:H294"/>
    <mergeCell ref="H261:I261"/>
    <mergeCell ref="H263:H266"/>
    <mergeCell ref="I267:I270"/>
    <mergeCell ref="I275:I278"/>
    <mergeCell ref="H271:H274"/>
    <mergeCell ref="I263:I266"/>
    <mergeCell ref="H267:H270"/>
    <mergeCell ref="I279:I282"/>
    <mergeCell ref="I287:I290"/>
    <mergeCell ref="D60:E60"/>
    <mergeCell ref="D61:E61"/>
    <mergeCell ref="D62:E62"/>
    <mergeCell ref="D63:E63"/>
    <mergeCell ref="D64:E64"/>
    <mergeCell ref="D65:E65"/>
    <mergeCell ref="D73:E73"/>
    <mergeCell ref="D74:E74"/>
    <mergeCell ref="D75:E75"/>
    <mergeCell ref="D14:E14"/>
    <mergeCell ref="G31:G34"/>
    <mergeCell ref="G35:G38"/>
    <mergeCell ref="D16:E16"/>
    <mergeCell ref="D72:E72"/>
    <mergeCell ref="D37:E37"/>
    <mergeCell ref="H11:H14"/>
    <mergeCell ref="I15:I18"/>
    <mergeCell ref="D13:E13"/>
    <mergeCell ref="D12:E12"/>
    <mergeCell ref="D11:E11"/>
    <mergeCell ref="D22:E22"/>
    <mergeCell ref="D20:E20"/>
    <mergeCell ref="D19:E19"/>
    <mergeCell ref="D18:E18"/>
    <mergeCell ref="D15:E15"/>
    <mergeCell ref="D34:E34"/>
    <mergeCell ref="D33:E33"/>
    <mergeCell ref="D32:E32"/>
    <mergeCell ref="D49:E49"/>
    <mergeCell ref="D76:E76"/>
    <mergeCell ref="D77:E77"/>
    <mergeCell ref="D66:E66"/>
    <mergeCell ref="D67:E67"/>
    <mergeCell ref="D68:E68"/>
    <mergeCell ref="D69:E69"/>
    <mergeCell ref="D70:E70"/>
    <mergeCell ref="D71:E71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96:E96"/>
    <mergeCell ref="D102:E102"/>
    <mergeCell ref="D103:E103"/>
    <mergeCell ref="D104:E104"/>
    <mergeCell ref="D105:E105"/>
    <mergeCell ref="D106:E106"/>
    <mergeCell ref="D101:E101"/>
    <mergeCell ref="A100:I100"/>
    <mergeCell ref="B102:B104"/>
    <mergeCell ref="B105:B107"/>
    <mergeCell ref="D90:E90"/>
    <mergeCell ref="D91:E91"/>
    <mergeCell ref="D92:E92"/>
    <mergeCell ref="D93:E93"/>
    <mergeCell ref="D94:E94"/>
    <mergeCell ref="D95:E95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5:E155"/>
    <mergeCell ref="D156:E156"/>
    <mergeCell ref="D157:E157"/>
    <mergeCell ref="D158:E158"/>
    <mergeCell ref="D159:E159"/>
    <mergeCell ref="D154:E154"/>
    <mergeCell ref="A153:I153"/>
    <mergeCell ref="B147:B149"/>
    <mergeCell ref="B158:B160"/>
    <mergeCell ref="D143:E143"/>
    <mergeCell ref="D144:E144"/>
    <mergeCell ref="D145:E145"/>
    <mergeCell ref="D146:E146"/>
    <mergeCell ref="D147:E147"/>
    <mergeCell ref="D148:E148"/>
    <mergeCell ref="D166:E166"/>
    <mergeCell ref="D167:E167"/>
    <mergeCell ref="D168:E168"/>
    <mergeCell ref="D169:E169"/>
    <mergeCell ref="D170:E170"/>
    <mergeCell ref="D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202:E202"/>
    <mergeCell ref="D208:E208"/>
    <mergeCell ref="D207:E207"/>
    <mergeCell ref="D209:E209"/>
    <mergeCell ref="D210:E210"/>
    <mergeCell ref="D211:E211"/>
    <mergeCell ref="A206:I206"/>
    <mergeCell ref="B200:B202"/>
    <mergeCell ref="D196:E196"/>
    <mergeCell ref="D197:E197"/>
    <mergeCell ref="D198:E198"/>
    <mergeCell ref="D199:E199"/>
    <mergeCell ref="D200:E200"/>
    <mergeCell ref="D201:E201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D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D226:E226"/>
    <mergeCell ref="D227:E227"/>
    <mergeCell ref="D228:E228"/>
    <mergeCell ref="D229:E229"/>
    <mergeCell ref="D236:E236"/>
    <mergeCell ref="D237:E237"/>
    <mergeCell ref="D238:E238"/>
    <mergeCell ref="D250:E250"/>
    <mergeCell ref="D239:E239"/>
    <mergeCell ref="D240:E240"/>
    <mergeCell ref="D241:E241"/>
    <mergeCell ref="D242:E242"/>
    <mergeCell ref="D243:E243"/>
    <mergeCell ref="D244:E244"/>
    <mergeCell ref="D251:E251"/>
    <mergeCell ref="D252:E252"/>
    <mergeCell ref="D253:E253"/>
    <mergeCell ref="D254:E254"/>
    <mergeCell ref="D255:E255"/>
    <mergeCell ref="D245:E245"/>
    <mergeCell ref="D246:E246"/>
    <mergeCell ref="D247:E247"/>
    <mergeCell ref="D248:E248"/>
    <mergeCell ref="D249:E249"/>
  </mergeCells>
  <printOptions/>
  <pageMargins left="0.5905511811023623" right="0.5905511811023623" top="0.7874015748031497" bottom="0.7874015748031497" header="0.5118110236220472" footer="0.5118110236220472"/>
  <pageSetup fitToHeight="6" horizontalDpi="300" verticalDpi="300" orientation="portrait" paperSize="9" scale="92" r:id="rId2"/>
  <headerFooter alignWithMargins="0">
    <oddFooter>&amp;L&amp;F&amp;R&amp;P of &amp;N</oddFooter>
  </headerFooter>
  <rowBreaks count="5" manualBreakCount="5">
    <brk id="46" max="8" man="1"/>
    <brk id="99" max="8" man="1"/>
    <brk id="152" max="8" man="1"/>
    <brk id="205" max="8" man="1"/>
    <brk id="258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="97" zoomScaleNormal="97" zoomScalePageLayoutView="0" workbookViewId="0" topLeftCell="A1">
      <pane ySplit="2" topLeftCell="A3" activePane="bottomLeft" state="frozen"/>
      <selection pane="topLeft" activeCell="F11" sqref="F11:F14"/>
      <selection pane="bottomLeft" activeCell="A3" sqref="A3"/>
    </sheetView>
  </sheetViews>
  <sheetFormatPr defaultColWidth="11.421875" defaultRowHeight="19.5" customHeight="1"/>
  <cols>
    <col min="1" max="1" width="11.421875" style="196" bestFit="1" customWidth="1"/>
    <col min="2" max="2" width="33.140625" style="14" customWidth="1"/>
    <col min="3" max="6" width="10.7109375" style="14" customWidth="1"/>
    <col min="7" max="10" width="11.421875" style="14" customWidth="1"/>
    <col min="11" max="11" width="4.421875" style="14" customWidth="1"/>
    <col min="12" max="12" width="7.421875" style="14" bestFit="1" customWidth="1"/>
    <col min="13" max="13" width="11.421875" style="14" customWidth="1"/>
    <col min="14" max="14" width="7.00390625" style="14" bestFit="1" customWidth="1"/>
    <col min="15" max="15" width="7.28125" style="14" bestFit="1" customWidth="1"/>
    <col min="16" max="16" width="4.140625" style="14" bestFit="1" customWidth="1"/>
    <col min="17" max="16384" width="11.421875" style="14" customWidth="1"/>
  </cols>
  <sheetData>
    <row r="1" spans="1:6" ht="19.5" customHeight="1" thickBot="1">
      <c r="A1" s="422" t="s">
        <v>119</v>
      </c>
      <c r="B1" s="429" t="s">
        <v>31</v>
      </c>
      <c r="C1" s="426" t="str">
        <f>'Gala Scores'!A1</f>
        <v>Lecale</v>
      </c>
      <c r="D1" s="427"/>
      <c r="E1" s="428" t="str">
        <f>'Gala Scores'!F1</f>
        <v>Ballymena</v>
      </c>
      <c r="F1" s="427"/>
    </row>
    <row r="2" spans="1:6" ht="19.5" customHeight="1" thickBot="1">
      <c r="A2" s="423"/>
      <c r="B2" s="430"/>
      <c r="C2" s="43" t="s">
        <v>35</v>
      </c>
      <c r="D2" s="44" t="s">
        <v>40</v>
      </c>
      <c r="E2" s="43" t="s">
        <v>35</v>
      </c>
      <c r="F2" s="44" t="s">
        <v>40</v>
      </c>
    </row>
    <row r="3" spans="1:6" ht="19.5" customHeight="1">
      <c r="A3" s="209">
        <v>1</v>
      </c>
      <c r="B3" s="200" t="str">
        <f>AwayTeamSheet!B4</f>
        <v>Group A Medley Relay</v>
      </c>
      <c r="C3" s="219">
        <f>IF(ISBLANK('Gala Scores'!I$15:I$18),"",SUM('Gala Scores'!I$15:I$18))</f>
        <v>7</v>
      </c>
      <c r="D3" s="45">
        <f>C3</f>
        <v>7</v>
      </c>
      <c r="E3" s="219">
        <f>IF(ISBLANK('Gala Scores'!H$11:H$14),"",SUM('Gala Scores'!H$11:H$14))</f>
        <v>3</v>
      </c>
      <c r="F3" s="45">
        <f>E3</f>
        <v>3</v>
      </c>
    </row>
    <row r="4" spans="1:6" ht="19.5" customHeight="1">
      <c r="A4" s="210">
        <v>2</v>
      </c>
      <c r="B4" s="200" t="str">
        <f>HomeTeamSheet!G4</f>
        <v>Group B Medley Relay</v>
      </c>
      <c r="C4" s="220">
        <f>IF(ISBLANK('Gala Scores'!I$23:I$26),"",SUM('Gala Scores'!I$23:I$26))</f>
        <v>3</v>
      </c>
      <c r="D4" s="46">
        <f aca="true" t="shared" si="0" ref="D4:D34">IF(ISBLANK(C4),"",SUM(D3,C4))</f>
        <v>10</v>
      </c>
      <c r="E4" s="220">
        <f>IF(ISBLANK('Gala Scores'!H$19:H$22),"",SUM('Gala Scores'!H$19:H$22))</f>
        <v>7</v>
      </c>
      <c r="F4" s="46">
        <f aca="true" t="shared" si="1" ref="F4:F34">IF(ISBLANK(E4),"",SUM(F3,E4))</f>
        <v>10</v>
      </c>
    </row>
    <row r="5" spans="1:6" ht="19.5" customHeight="1">
      <c r="A5" s="210">
        <v>3</v>
      </c>
      <c r="B5" s="201" t="str">
        <f>HomeTeamSheet!B8</f>
        <v>Group C Medley Relay</v>
      </c>
      <c r="C5" s="221">
        <f>IF(ISBLANK('Gala Scores'!I$31:I$34),"",SUM('Gala Scores'!I$31:I$34))</f>
        <v>3</v>
      </c>
      <c r="D5" s="46">
        <f t="shared" si="0"/>
        <v>13</v>
      </c>
      <c r="E5" s="221">
        <f>IF(ISBLANK('Gala Scores'!H$27:H$30),"",SUM('Gala Scores'!H$27:H$30))</f>
        <v>7</v>
      </c>
      <c r="F5" s="46">
        <f t="shared" si="1"/>
        <v>17</v>
      </c>
    </row>
    <row r="6" spans="1:6" ht="19.5" customHeight="1" thickBot="1">
      <c r="A6" s="211">
        <v>4</v>
      </c>
      <c r="B6" s="202" t="str">
        <f>HomeTeamSheet!G8</f>
        <v>Group D Medley Relay</v>
      </c>
      <c r="C6" s="222">
        <f>IF(ISBLANK('Gala Scores'!I$39:I$42),"",SUM('Gala Scores'!I$39:I$42))</f>
        <v>3</v>
      </c>
      <c r="D6" s="194">
        <f t="shared" si="0"/>
        <v>16</v>
      </c>
      <c r="E6" s="222">
        <f>IF(ISBLANK('Gala Scores'!H$35:H$38),"",SUM('Gala Scores'!H$35:H$38))</f>
        <v>7</v>
      </c>
      <c r="F6" s="194">
        <f t="shared" si="1"/>
        <v>24</v>
      </c>
    </row>
    <row r="7" spans="1:6" ht="19.5" customHeight="1">
      <c r="A7" s="209">
        <v>5</v>
      </c>
      <c r="B7" s="200" t="str">
        <f>CONCATENATE(HomeTeamSheet!B13," ",HomeTeamSheet!C$12)</f>
        <v>Group A Backstroke girls</v>
      </c>
      <c r="C7" s="220">
        <f>IF(ISBLANK('Gala Scores'!I$52:I$54),"",SUM('Gala Scores'!I$52:I$54))</f>
        <v>7</v>
      </c>
      <c r="D7" s="51">
        <f t="shared" si="0"/>
        <v>23</v>
      </c>
      <c r="E7" s="220">
        <f>IF(ISBLANK('Gala Scores'!H$49:H$51),"",SUM('Gala Scores'!H$49:H$51))</f>
        <v>3</v>
      </c>
      <c r="F7" s="51">
        <f t="shared" si="1"/>
        <v>27</v>
      </c>
    </row>
    <row r="8" spans="1:6" ht="19.5" customHeight="1">
      <c r="A8" s="210">
        <v>6</v>
      </c>
      <c r="B8" s="200" t="str">
        <f>CONCATENATE(HomeTeamSheet!G13," ",HomeTeamSheet!H$12)</f>
        <v>Group A Backstroke boys </v>
      </c>
      <c r="C8" s="220">
        <f>IF(ISBLANK('Gala Scores'!I$58:I$60),"",SUM('Gala Scores'!I$58:I60))</f>
        <v>5</v>
      </c>
      <c r="D8" s="46">
        <f t="shared" si="0"/>
        <v>28</v>
      </c>
      <c r="E8" s="220">
        <f>IF(ISBLANK('Gala Scores'!H$55:H$57),"",SUM('Gala Scores'!H$55:H$57))</f>
        <v>5</v>
      </c>
      <c r="F8" s="46">
        <f t="shared" si="1"/>
        <v>32</v>
      </c>
    </row>
    <row r="9" spans="1:6" ht="19.5" customHeight="1">
      <c r="A9" s="210">
        <v>7</v>
      </c>
      <c r="B9" s="200" t="str">
        <f>CONCATENATE(HomeTeamSheet!B14," ",HomeTeamSheet!C$12)</f>
        <v>Group B Backstroke girls</v>
      </c>
      <c r="C9" s="220">
        <f>IF(ISBLANK('Gala Scores'!I$64:I$66),"",SUM('Gala Scores'!I$64:I$66))</f>
        <v>3</v>
      </c>
      <c r="D9" s="46">
        <f t="shared" si="0"/>
        <v>31</v>
      </c>
      <c r="E9" s="220">
        <f>IF(ISBLANK('Gala Scores'!H$61:$H63),"",SUM('Gala Scores'!H$61:H$63))</f>
        <v>7</v>
      </c>
      <c r="F9" s="46">
        <f t="shared" si="1"/>
        <v>39</v>
      </c>
    </row>
    <row r="10" spans="1:6" ht="19.5" customHeight="1">
      <c r="A10" s="210">
        <v>8</v>
      </c>
      <c r="B10" s="201" t="str">
        <f>CONCATENATE(HomeTeamSheet!G14," ",HomeTeamSheet!H$12)</f>
        <v>Group B Backstroke boys </v>
      </c>
      <c r="C10" s="221">
        <f>IF(ISBLANK('Gala Scores'!I$70:I$72),"",SUM('Gala Scores'!I$70:I$72))</f>
        <v>3</v>
      </c>
      <c r="D10" s="46">
        <f t="shared" si="0"/>
        <v>34</v>
      </c>
      <c r="E10" s="221">
        <f>IF(ISBLANK('Gala Scores'!H$67:H$69),"",SUM('Gala Scores'!H$67:H$69))</f>
        <v>7</v>
      </c>
      <c r="F10" s="46">
        <f t="shared" si="1"/>
        <v>46</v>
      </c>
    </row>
    <row r="11" spans="1:6" ht="19.5" customHeight="1">
      <c r="A11" s="209">
        <v>9</v>
      </c>
      <c r="B11" s="200" t="str">
        <f>CONCATENATE(HomeTeamSheet!B15," ",HomeTeamSheet!C$12)</f>
        <v>Group C Backstroke girls</v>
      </c>
      <c r="C11" s="220">
        <f>IF(ISBLANK('Gala Scores'!I$76:I$78),"",SUM('Gala Scores'!I$76:I$78))</f>
        <v>5</v>
      </c>
      <c r="D11" s="51">
        <f t="shared" si="0"/>
        <v>39</v>
      </c>
      <c r="E11" s="225">
        <f>IF(ISBLANK('Gala Scores'!H$73:H$75),"",SUM('Gala Scores'!H$73:H$75))</f>
        <v>5</v>
      </c>
      <c r="F11" s="51">
        <f t="shared" si="1"/>
        <v>51</v>
      </c>
    </row>
    <row r="12" spans="1:6" ht="19.5" customHeight="1">
      <c r="A12" s="210">
        <v>10</v>
      </c>
      <c r="B12" s="200" t="str">
        <f>CONCATENATE(HomeTeamSheet!G15," ",HomeTeamSheet!H$12)</f>
        <v>Group C Backstroke boys </v>
      </c>
      <c r="C12" s="220">
        <f>IF(ISBLANK('Gala Scores'!I$82:I$84),"",SUM('Gala Scores'!I$82:I$84))</f>
        <v>5</v>
      </c>
      <c r="D12" s="46">
        <f t="shared" si="0"/>
        <v>44</v>
      </c>
      <c r="E12" s="226">
        <f>IF(ISBLANK('Gala Scores'!H$79:H$81),"",SUM('Gala Scores'!H$79:H$81))</f>
        <v>5</v>
      </c>
      <c r="F12" s="46">
        <f t="shared" si="1"/>
        <v>56</v>
      </c>
    </row>
    <row r="13" spans="1:6" ht="19.5" customHeight="1">
      <c r="A13" s="210">
        <v>11</v>
      </c>
      <c r="B13" s="200" t="str">
        <f>CONCATENATE(HomeTeamSheet!B16," ",HomeTeamSheet!C$12)</f>
        <v>Group D Backstroke girls</v>
      </c>
      <c r="C13" s="220">
        <f>IF(ISBLANK('Gala Scores'!I$88:I$90),"",SUM('Gala Scores'!I$88:I$90))</f>
        <v>3</v>
      </c>
      <c r="D13" s="46">
        <f t="shared" si="0"/>
        <v>47</v>
      </c>
      <c r="E13" s="220">
        <f>IF(ISBLANK('Gala Scores'!H$85:H$87),"",SUM('Gala Scores'!H$85:H$87))</f>
        <v>7</v>
      </c>
      <c r="F13" s="46">
        <f t="shared" si="1"/>
        <v>63</v>
      </c>
    </row>
    <row r="14" spans="1:6" ht="19.5" customHeight="1" thickBot="1">
      <c r="A14" s="212">
        <v>12</v>
      </c>
      <c r="B14" s="203" t="str">
        <f>CONCATENATE(HomeTeamSheet!G16," ",HomeTeamSheet!H$12)</f>
        <v>Group D Backstroke boys </v>
      </c>
      <c r="C14" s="223">
        <f>IF(ISBLANK('Gala Scores'!I$94:I$96),"",SUM('Gala Scores'!I$94:I$96))</f>
        <v>3</v>
      </c>
      <c r="D14" s="47">
        <f t="shared" si="0"/>
        <v>50</v>
      </c>
      <c r="E14" s="223">
        <f>IF(ISBLANK('Gala Scores'!H$91:H$93),"",SUM('Gala Scores'!H$91:H$93))</f>
        <v>7</v>
      </c>
      <c r="F14" s="47">
        <f t="shared" si="1"/>
        <v>70</v>
      </c>
    </row>
    <row r="15" spans="1:6" ht="19.5" customHeight="1">
      <c r="A15" s="209">
        <v>13</v>
      </c>
      <c r="B15" s="200" t="str">
        <f>CONCATENATE(HomeTeamSheet!B17," ",HomeTeamSheet!C$12)</f>
        <v>Group A Breaststroke girls</v>
      </c>
      <c r="C15" s="220">
        <f>IF(ISBLANK('Gala Scores'!I$105:I$107),"",SUM('Gala Scores'!I$105:I$107))</f>
        <v>7</v>
      </c>
      <c r="D15" s="51">
        <f t="shared" si="0"/>
        <v>57</v>
      </c>
      <c r="E15" s="220">
        <f>IF(ISBLANK('Gala Scores'!H$102:H$104),"",SUM('Gala Scores'!H$102:H$104))</f>
        <v>3</v>
      </c>
      <c r="F15" s="51">
        <f t="shared" si="1"/>
        <v>73</v>
      </c>
    </row>
    <row r="16" spans="1:6" ht="19.5" customHeight="1">
      <c r="A16" s="210">
        <v>14</v>
      </c>
      <c r="B16" s="200" t="str">
        <f>CONCATENATE(HomeTeamSheet!G17," ",HomeTeamSheet!H$12)</f>
        <v>Group A Breaststroke boys </v>
      </c>
      <c r="C16" s="220">
        <f>IF(ISBLANK('Gala Scores'!I$111:I$113),"",SUM('Gala Scores'!I$111:I$113))</f>
        <v>7</v>
      </c>
      <c r="D16" s="46">
        <f t="shared" si="0"/>
        <v>64</v>
      </c>
      <c r="E16" s="220">
        <f>IF(ISBLANK('Gala Scores'!H$108:H$110),"",SUM('Gala Scores'!H$108:H$110))</f>
        <v>3</v>
      </c>
      <c r="F16" s="46">
        <f t="shared" si="1"/>
        <v>76</v>
      </c>
    </row>
    <row r="17" spans="1:6" ht="19.5" customHeight="1">
      <c r="A17" s="210">
        <v>15</v>
      </c>
      <c r="B17" s="200" t="str">
        <f>CONCATENATE(HomeTeamSheet!B18," ",HomeTeamSheet!C$12)</f>
        <v>Group B Breaststroke girls</v>
      </c>
      <c r="C17" s="220">
        <f>IF(ISBLANK('Gala Scores'!I$117:I$119),"",SUM('Gala Scores'!I$117:I$119))</f>
        <v>4</v>
      </c>
      <c r="D17" s="46">
        <f t="shared" si="0"/>
        <v>68</v>
      </c>
      <c r="E17" s="220">
        <f>IF(ISBLANK('Gala Scores'!H$114:H$116),"",SUM('Gala Scores'!H$114:H$116))</f>
        <v>6</v>
      </c>
      <c r="F17" s="46">
        <f t="shared" si="1"/>
        <v>82</v>
      </c>
    </row>
    <row r="18" spans="1:6" ht="19.5" customHeight="1">
      <c r="A18" s="210">
        <v>16</v>
      </c>
      <c r="B18" s="201" t="str">
        <f>CONCATENATE(HomeTeamSheet!G18," ",HomeTeamSheet!H$12)</f>
        <v>Group B Breaststroke boys </v>
      </c>
      <c r="C18" s="221">
        <f>IF(ISBLANK('Gala Scores'!I$123:I$125),"",SUM('Gala Scores'!I$123:I$125))</f>
        <v>3</v>
      </c>
      <c r="D18" s="46">
        <f t="shared" si="0"/>
        <v>71</v>
      </c>
      <c r="E18" s="221">
        <f>IF(ISBLANK('Gala Scores'!H$120:H$122),"",SUM('Gala Scores'!H$120:H$122))</f>
        <v>7</v>
      </c>
      <c r="F18" s="46">
        <f t="shared" si="1"/>
        <v>89</v>
      </c>
    </row>
    <row r="19" spans="1:6" ht="19.5" customHeight="1">
      <c r="A19" s="209">
        <v>17</v>
      </c>
      <c r="B19" s="200" t="str">
        <f>CONCATENATE(HomeTeamSheet!B19," ",HomeTeamSheet!C$12)</f>
        <v>Group C Breaststroke girls</v>
      </c>
      <c r="C19" s="220">
        <f>IF(ISBLANK('Gala Scores'!I$129:I$131),"",SUM('Gala Scores'!I$129:I$131))</f>
        <v>5</v>
      </c>
      <c r="D19" s="51">
        <f t="shared" si="0"/>
        <v>76</v>
      </c>
      <c r="E19" s="220">
        <f>IF(ISBLANK('Gala Scores'!H$126:H$128),"",SUM('Gala Scores'!H$126:H$128))</f>
        <v>5</v>
      </c>
      <c r="F19" s="51">
        <f t="shared" si="1"/>
        <v>94</v>
      </c>
    </row>
    <row r="20" spans="1:6" ht="19.5" customHeight="1">
      <c r="A20" s="210">
        <v>18</v>
      </c>
      <c r="B20" s="204" t="str">
        <f>CONCATENATE(HomeTeamSheet!G19," ",HomeTeamSheet!H$12)</f>
        <v>Group C Breaststroke boys </v>
      </c>
      <c r="C20" s="224">
        <f>IF(ISBLANK('Gala Scores'!I$135:I$137),"",SUM('Gala Scores'!I$135:I$137))</f>
        <v>5</v>
      </c>
      <c r="D20" s="46">
        <f t="shared" si="0"/>
        <v>81</v>
      </c>
      <c r="E20" s="224">
        <f>IF(ISBLANK('Gala Scores'!H$132:H$134),"",SUM('Gala Scores'!H$132:H$134))</f>
        <v>5</v>
      </c>
      <c r="F20" s="46">
        <f t="shared" si="1"/>
        <v>99</v>
      </c>
    </row>
    <row r="21" spans="1:6" ht="19.5" customHeight="1">
      <c r="A21" s="213">
        <v>19</v>
      </c>
      <c r="B21" s="205" t="str">
        <f>CONCATENATE(HomeTeamSheet!B20," ",HomeTeamSheet!C$12)</f>
        <v>Group D Breaststroke girls</v>
      </c>
      <c r="C21" s="221">
        <f>IF(ISBLANK('Gala Scores'!I$141:I$143),"",SUM('Gala Scores'!I$141:I$143))</f>
        <v>3</v>
      </c>
      <c r="D21" s="48">
        <f t="shared" si="0"/>
        <v>84</v>
      </c>
      <c r="E21" s="221">
        <f>IF(ISBLANK('Gala Scores'!H$138:H$140),"",SUM('Gala Scores'!H$138:H$140))</f>
        <v>7</v>
      </c>
      <c r="F21" s="46">
        <f t="shared" si="1"/>
        <v>106</v>
      </c>
    </row>
    <row r="22" spans="1:6" ht="19.5" customHeight="1" thickBot="1">
      <c r="A22" s="214">
        <v>20</v>
      </c>
      <c r="B22" s="206" t="str">
        <f>CONCATENATE(HomeTeamSheet!G20," ",HomeTeamSheet!H$12)</f>
        <v>Group D Breaststroke boys </v>
      </c>
      <c r="C22" s="223">
        <f>IF(ISBLANK('Gala Scores'!I$147:I$149),"",SUM('Gala Scores'!I$147:I$149))</f>
        <v>3</v>
      </c>
      <c r="D22" s="49">
        <f t="shared" si="0"/>
        <v>87</v>
      </c>
      <c r="E22" s="223">
        <f>IF(ISBLANK('Gala Scores'!H$144:H$146),"",SUM('Gala Scores'!H$144:H$146))</f>
        <v>7</v>
      </c>
      <c r="F22" s="47">
        <f t="shared" si="1"/>
        <v>113</v>
      </c>
    </row>
    <row r="23" spans="1:6" ht="19.5" customHeight="1">
      <c r="A23" s="215">
        <v>21</v>
      </c>
      <c r="B23" s="207" t="str">
        <f>CONCATENATE(HomeTeamSheet!B21," ",HomeTeamSheet!C$12)</f>
        <v>Group A Butterfly girls</v>
      </c>
      <c r="C23" s="220">
        <f>IF(ISBLANK('Gala Scores'!I$158:I$160),"",SUM('Gala Scores'!I$158:I$160))</f>
        <v>7</v>
      </c>
      <c r="D23" s="195">
        <f t="shared" si="0"/>
        <v>94</v>
      </c>
      <c r="E23" s="220">
        <f>IF(ISBLANK('Gala Scores'!H$155:H$157),"",SUM('Gala Scores'!H$155:H$157))</f>
        <v>3</v>
      </c>
      <c r="F23" s="51">
        <f t="shared" si="1"/>
        <v>116</v>
      </c>
    </row>
    <row r="24" spans="1:6" ht="19.5" customHeight="1">
      <c r="A24" s="213">
        <v>22</v>
      </c>
      <c r="B24" s="205" t="str">
        <f>CONCATENATE(HomeTeamSheet!G21," ",HomeTeamSheet!H$12)</f>
        <v>Group A Butterfly boys </v>
      </c>
      <c r="C24" s="221">
        <f>IF(ISBLANK('Gala Scores'!I$164:I$166),"",SUM('Gala Scores'!I$164:I$166))</f>
        <v>6</v>
      </c>
      <c r="D24" s="48">
        <f t="shared" si="0"/>
        <v>100</v>
      </c>
      <c r="E24" s="221">
        <f>IF(ISBLANK('Gala Scores'!H$161:H$163),"",SUM('Gala Scores'!H$161:H$163))</f>
        <v>4</v>
      </c>
      <c r="F24" s="46">
        <f t="shared" si="1"/>
        <v>120</v>
      </c>
    </row>
    <row r="25" spans="1:6" ht="19.5" customHeight="1">
      <c r="A25" s="213">
        <v>23</v>
      </c>
      <c r="B25" s="205" t="str">
        <f>CONCATENATE(HomeTeamSheet!B22," ",HomeTeamSheet!C$12)</f>
        <v>Group B Butterfly girls</v>
      </c>
      <c r="C25" s="221">
        <f>IF(ISBLANK('Gala Scores'!I$170:I$172),"",SUM('Gala Scores'!I$170:I$172))</f>
        <v>4</v>
      </c>
      <c r="D25" s="48">
        <f t="shared" si="0"/>
        <v>104</v>
      </c>
      <c r="E25" s="221">
        <f>IF(ISBLANK('Gala Scores'!H$167:H$169),"",SUM('Gala Scores'!H$167:H$169))</f>
        <v>6</v>
      </c>
      <c r="F25" s="46">
        <f t="shared" si="1"/>
        <v>126</v>
      </c>
    </row>
    <row r="26" spans="1:6" ht="19.5" customHeight="1">
      <c r="A26" s="213">
        <v>24</v>
      </c>
      <c r="B26" s="205" t="str">
        <f>CONCATENATE(HomeTeamSheet!G22," ",HomeTeamSheet!H$12)</f>
        <v>Group B Butterfly boys </v>
      </c>
      <c r="C26" s="221">
        <f>IF(ISBLANK('Gala Scores'!I$176:I$178),"",SUM('Gala Scores'!I$176:I$178))</f>
        <v>3</v>
      </c>
      <c r="D26" s="48">
        <f t="shared" si="0"/>
        <v>107</v>
      </c>
      <c r="E26" s="221">
        <f>IF(ISBLANK('Gala Scores'!H$173:H$175),"",SUM('Gala Scores'!H$173:H$175))</f>
        <v>7</v>
      </c>
      <c r="F26" s="46">
        <f t="shared" si="1"/>
        <v>133</v>
      </c>
    </row>
    <row r="27" spans="1:6" ht="19.5" customHeight="1">
      <c r="A27" s="209">
        <v>25</v>
      </c>
      <c r="B27" s="200" t="str">
        <f>CONCATENATE(HomeTeamSheet!B23," ",HomeTeamSheet!C$12)</f>
        <v>Group C Butterfly girls</v>
      </c>
      <c r="C27" s="220">
        <f>IF(ISBLANK('Gala Scores'!I$182:I$184),"",SUM('Gala Scores'!I$182:I$184))</f>
        <v>4</v>
      </c>
      <c r="D27" s="51">
        <f t="shared" si="0"/>
        <v>111</v>
      </c>
      <c r="E27" s="220">
        <f>IF(ISBLANK('Gala Scores'!H$179:H$181),"",SUM('Gala Scores'!H$179:H$181))</f>
        <v>6</v>
      </c>
      <c r="F27" s="51">
        <f t="shared" si="1"/>
        <v>139</v>
      </c>
    </row>
    <row r="28" spans="1:6" ht="19.5" customHeight="1">
      <c r="A28" s="210">
        <v>26</v>
      </c>
      <c r="B28" s="201" t="str">
        <f>CONCATENATE(HomeTeamSheet!G23," ",HomeTeamSheet!H$12)</f>
        <v>Group C Butterfly boys </v>
      </c>
      <c r="C28" s="221">
        <f>IF(ISBLANK('Gala Scores'!I$188:I$190),"",SUM('Gala Scores'!I$188:I$190))</f>
        <v>5</v>
      </c>
      <c r="D28" s="46">
        <f t="shared" si="0"/>
        <v>116</v>
      </c>
      <c r="E28" s="221">
        <f>IF(ISBLANK('Gala Scores'!H$185:H$187),"",SUM('Gala Scores'!H$185:H$187))</f>
        <v>5</v>
      </c>
      <c r="F28" s="46">
        <f t="shared" si="1"/>
        <v>144</v>
      </c>
    </row>
    <row r="29" spans="1:6" ht="19.5" customHeight="1">
      <c r="A29" s="210">
        <v>27</v>
      </c>
      <c r="B29" s="200" t="str">
        <f>CONCATENATE(HomeTeamSheet!B24," ",HomeTeamSheet!C$12)</f>
        <v>Group D Butterfly girls</v>
      </c>
      <c r="C29" s="220">
        <f>IF(ISBLANK('Gala Scores'!I$194:I$196),"",SUM('Gala Scores'!I$194:I$196))</f>
        <v>3</v>
      </c>
      <c r="D29" s="46">
        <f t="shared" si="0"/>
        <v>119</v>
      </c>
      <c r="E29" s="220">
        <f>IF(ISBLANK('Gala Scores'!H$191:H$193),"",SUM('Gala Scores'!H$191:H$193))</f>
        <v>7</v>
      </c>
      <c r="F29" s="46">
        <f>IF(ISBLANK(E29),"",SUM(F28,E29))</f>
        <v>151</v>
      </c>
    </row>
    <row r="30" spans="1:6" ht="19.5" customHeight="1" thickBot="1">
      <c r="A30" s="216">
        <v>28</v>
      </c>
      <c r="B30" s="204" t="str">
        <f>CONCATENATE(HomeTeamSheet!G24," ",HomeTeamSheet!H$12)</f>
        <v>Group D Butterfly boys </v>
      </c>
      <c r="C30" s="224">
        <f>IF(ISBLANK('Gala Scores'!I$200:I$202),"",SUM('Gala Scores'!I200:I$202))</f>
        <v>4</v>
      </c>
      <c r="D30" s="50">
        <f t="shared" si="0"/>
        <v>123</v>
      </c>
      <c r="E30" s="224">
        <f>IF(ISBLANK('Gala Scores'!H$197:H$199),"",SUM('Gala Scores'!H$197:H$199))</f>
        <v>6</v>
      </c>
      <c r="F30" s="50">
        <f t="shared" si="1"/>
        <v>157</v>
      </c>
    </row>
    <row r="31" spans="1:6" ht="19.5" customHeight="1">
      <c r="A31" s="217">
        <v>29</v>
      </c>
      <c r="B31" s="208" t="str">
        <f>CONCATENATE(HomeTeamSheet!B25," ",HomeTeamSheet!C$12)</f>
        <v>Group A Front Crawl girls</v>
      </c>
      <c r="C31" s="219">
        <f>IF(ISBLANK('Gala Scores'!I$211:I$213),"",SUM('Gala Scores'!I$211:I$213))</f>
        <v>7</v>
      </c>
      <c r="D31" s="45">
        <f t="shared" si="0"/>
        <v>130</v>
      </c>
      <c r="E31" s="219">
        <f>IF(ISBLANK('Gala Scores'!H$208:H$210),"",SUM('Gala Scores'!H$208:H$210))</f>
        <v>3</v>
      </c>
      <c r="F31" s="45">
        <f>IF(ISBLANK(E31),"",SUM(F30,E31))</f>
        <v>160</v>
      </c>
    </row>
    <row r="32" spans="1:6" ht="19.5" customHeight="1">
      <c r="A32" s="210">
        <v>30</v>
      </c>
      <c r="B32" s="201" t="str">
        <f>CONCATENATE(HomeTeamSheet!G25," ",HomeTeamSheet!H$12)</f>
        <v>Group A Front Crawl boys </v>
      </c>
      <c r="C32" s="221">
        <f>IF(ISBLANK('Gala Scores'!I$217:I$219),"",SUM('Gala Scores'!I$217:I$219))</f>
        <v>5</v>
      </c>
      <c r="D32" s="46">
        <f t="shared" si="0"/>
        <v>135</v>
      </c>
      <c r="E32" s="221">
        <f>IF(ISBLANK('Gala Scores'!H$214:H$216),"",SUM('Gala Scores'!H$212:H$216))</f>
        <v>5</v>
      </c>
      <c r="F32" s="46">
        <f t="shared" si="1"/>
        <v>165</v>
      </c>
    </row>
    <row r="33" spans="1:6" ht="19.5" customHeight="1">
      <c r="A33" s="210">
        <v>31</v>
      </c>
      <c r="B33" s="200" t="str">
        <f>CONCATENATE(HomeTeamSheet!B26," ",HomeTeamSheet!C$12)</f>
        <v>Group B Front Crawl girls</v>
      </c>
      <c r="C33" s="220">
        <f>IF(ISBLANK('Gala Scores'!I$223:I$225),"",SUM('Gala Scores'!I$223:I$225))</f>
        <v>4</v>
      </c>
      <c r="D33" s="46">
        <f t="shared" si="0"/>
        <v>139</v>
      </c>
      <c r="E33" s="220">
        <f>IF(ISBLANK('Gala Scores'!H$220:H$222),"",SUM('Gala Scores'!H$220:H$222))</f>
        <v>6</v>
      </c>
      <c r="F33" s="46">
        <f t="shared" si="1"/>
        <v>171</v>
      </c>
    </row>
    <row r="34" spans="1:6" ht="19.5" customHeight="1">
      <c r="A34" s="210">
        <v>32</v>
      </c>
      <c r="B34" s="201" t="str">
        <f>CONCATENATE(HomeTeamSheet!G26," ",HomeTeamSheet!H$12)</f>
        <v>Group B Front Crawl boys </v>
      </c>
      <c r="C34" s="221">
        <f>IF(ISBLANK('Gala Scores'!I$229:I$231),"",SUM('Gala Scores'!I$229:I$231))</f>
        <v>3</v>
      </c>
      <c r="D34" s="46">
        <f t="shared" si="0"/>
        <v>142</v>
      </c>
      <c r="E34" s="221">
        <f>IF(ISBLANK('Gala Scores'!H$226:H$228),"",SUM('Gala Scores'!H$226:H$228))</f>
        <v>7</v>
      </c>
      <c r="F34" s="46">
        <f t="shared" si="1"/>
        <v>178</v>
      </c>
    </row>
    <row r="35" spans="1:6" ht="19.5" customHeight="1">
      <c r="A35" s="209">
        <v>33</v>
      </c>
      <c r="B35" s="200" t="str">
        <f>CONCATENATE(HomeTeamSheet!B27," ",HomeTeamSheet!C$12)</f>
        <v>Group C Front Crawl girls</v>
      </c>
      <c r="C35" s="220">
        <f>IF(ISBLANK('Gala Scores'!I$235:I$237),"",SUM('Gala Scores'!I$235:I$237))</f>
        <v>5</v>
      </c>
      <c r="D35" s="51">
        <f>IF(ISBLANK(C35),"",SUM(D34,C35))</f>
        <v>147</v>
      </c>
      <c r="E35" s="220">
        <f>IF(ISBLANK('Gala Scores'!H$232:H$234),"",SUM('Gala Scores'!H$232:H$234))</f>
        <v>5</v>
      </c>
      <c r="F35" s="51">
        <f>IF(ISBLANK(E35),"",SUM(F34,E35))</f>
        <v>183</v>
      </c>
    </row>
    <row r="36" spans="1:6" ht="19.5" customHeight="1">
      <c r="A36" s="210">
        <v>34</v>
      </c>
      <c r="B36" s="201" t="str">
        <f>CONCATENATE(HomeTeamSheet!G27," ",HomeTeamSheet!H$12)</f>
        <v>Group C Front Crawl boys </v>
      </c>
      <c r="C36" s="221">
        <f>IF(ISBLANK('Gala Scores'!I$241:I$243),"",SUM('Gala Scores'!I$241:I$243))</f>
        <v>5</v>
      </c>
      <c r="D36" s="46">
        <f aca="true" t="shared" si="2" ref="D36:D42">IF(ISBLANK(C36),"",SUM(D35,C36))</f>
        <v>152</v>
      </c>
      <c r="E36" s="221">
        <f>IF(ISBLANK('Gala Scores'!H$238:H$240),"",SUM('Gala Scores'!H$238:H$240))</f>
        <v>5</v>
      </c>
      <c r="F36" s="46">
        <f aca="true" t="shared" si="3" ref="F36:F42">IF(ISBLANK(E36),"",SUM(F35,E36))</f>
        <v>188</v>
      </c>
    </row>
    <row r="37" spans="1:6" ht="19.5" customHeight="1">
      <c r="A37" s="210">
        <v>35</v>
      </c>
      <c r="B37" s="200" t="str">
        <f>CONCATENATE(HomeTeamSheet!B28," ",HomeTeamSheet!C$12)</f>
        <v>Group D Front Crawl girls</v>
      </c>
      <c r="C37" s="220">
        <f>IF(ISBLANK('Gala Scores'!I$247:I$249),"",SUM('Gala Scores'!I$247:I$249))</f>
        <v>3</v>
      </c>
      <c r="D37" s="46">
        <f t="shared" si="2"/>
        <v>155</v>
      </c>
      <c r="E37" s="220">
        <f>IF(ISBLANK('Gala Scores'!H$244:H$246),"",SUM('Gala Scores'!H$244:H$246))</f>
        <v>7</v>
      </c>
      <c r="F37" s="46">
        <f t="shared" si="3"/>
        <v>195</v>
      </c>
    </row>
    <row r="38" spans="1:6" ht="19.5" customHeight="1" thickBot="1">
      <c r="A38" s="212">
        <v>36</v>
      </c>
      <c r="B38" s="203" t="str">
        <f>CONCATENATE(HomeTeamSheet!G28," ",HomeTeamSheet!H$12)</f>
        <v>Group D Front Crawl boys </v>
      </c>
      <c r="C38" s="223">
        <f>IF(ISBLANK('Gala Scores'!I$253:I$255),"",SUM('Gala Scores'!I$253:I$255))</f>
        <v>5</v>
      </c>
      <c r="D38" s="47">
        <f t="shared" si="2"/>
        <v>160</v>
      </c>
      <c r="E38" s="223">
        <f>IF(ISBLANK('Gala Scores'!H$250:H$252),"",SUM('Gala Scores'!H$250:H$252))</f>
        <v>5</v>
      </c>
      <c r="F38" s="47">
        <f t="shared" si="3"/>
        <v>200</v>
      </c>
    </row>
    <row r="39" spans="1:6" ht="19.5" customHeight="1">
      <c r="A39" s="209">
        <v>37</v>
      </c>
      <c r="B39" s="200" t="str">
        <f>AwayTeamSheet!B30</f>
        <v>Group A Freestyle Relay</v>
      </c>
      <c r="C39" s="220">
        <f>IF(ISBLANK('Gala Scores'!I$267:I$270),"",SUM('Gala Scores'!I$267:I$270))</f>
        <v>7</v>
      </c>
      <c r="D39" s="51">
        <f t="shared" si="2"/>
        <v>167</v>
      </c>
      <c r="E39" s="220">
        <f>IF(ISBLANK('Gala Scores'!H$263:H$266),"",SUM('Gala Scores'!H$263:H$266))</f>
        <v>3</v>
      </c>
      <c r="F39" s="51">
        <f t="shared" si="3"/>
        <v>203</v>
      </c>
    </row>
    <row r="40" spans="1:6" ht="19.5" customHeight="1">
      <c r="A40" s="210">
        <v>38</v>
      </c>
      <c r="B40" s="201" t="str">
        <f>HomeTeamSheet!G30</f>
        <v>Group B Freestyle Relay</v>
      </c>
      <c r="C40" s="221">
        <f>IF(ISBLANK('Gala Scores'!I$275:I$278),"",SUM('Gala Scores'!I$275:I$278))</f>
        <v>3</v>
      </c>
      <c r="D40" s="46">
        <f t="shared" si="2"/>
        <v>170</v>
      </c>
      <c r="E40" s="221">
        <f>IF(ISBLANK('Gala Scores'!H$271:H274),"",SUM('Gala Scores'!H$271:H$274))</f>
        <v>7</v>
      </c>
      <c r="F40" s="46">
        <f t="shared" si="3"/>
        <v>210</v>
      </c>
    </row>
    <row r="41" spans="1:6" ht="19.5" customHeight="1">
      <c r="A41" s="210">
        <v>39</v>
      </c>
      <c r="B41" s="200" t="str">
        <f>HomeTeamSheet!B34</f>
        <v>Group C Freestyle Relay</v>
      </c>
      <c r="C41" s="220">
        <f>IF(ISBLANK('Gala Scores'!I$283:I$286),"",SUM('Gala Scores'!I$283:I$286))</f>
        <v>7</v>
      </c>
      <c r="D41" s="46">
        <f t="shared" si="2"/>
        <v>177</v>
      </c>
      <c r="E41" s="220">
        <f>IF(ISBLANK('Gala Scores'!H$279:H$282),"",SUM('Gala Scores'!H$279:H$282))</f>
        <v>3</v>
      </c>
      <c r="F41" s="46">
        <f t="shared" si="3"/>
        <v>213</v>
      </c>
    </row>
    <row r="42" spans="1:6" ht="19.5" customHeight="1" thickBot="1">
      <c r="A42" s="212">
        <v>40</v>
      </c>
      <c r="B42" s="203" t="str">
        <f>HomeTeamSheet!G34</f>
        <v>Group D Freestyle Relay</v>
      </c>
      <c r="C42" s="223">
        <f>IF(ISBLANK('Gala Scores'!I$291:I$294),"",SUM('Gala Scores'!I$291:I$294))</f>
        <v>3</v>
      </c>
      <c r="D42" s="47">
        <f t="shared" si="2"/>
        <v>180</v>
      </c>
      <c r="E42" s="223">
        <f>IF(ISBLANK('Gala Scores'!H$287:H$290),"",SUM('Gala Scores'!H$287:H$290))</f>
        <v>7</v>
      </c>
      <c r="F42" s="47">
        <f t="shared" si="3"/>
        <v>220</v>
      </c>
    </row>
    <row r="43" spans="1:6" ht="19.5" customHeight="1" thickBot="1">
      <c r="A43" s="197" t="s">
        <v>44</v>
      </c>
      <c r="B43" s="53"/>
      <c r="C43" s="53"/>
      <c r="D43" s="54">
        <f>SUM(C3:C34,C35:C42)</f>
        <v>180</v>
      </c>
      <c r="E43" s="52"/>
      <c r="F43" s="55">
        <f>SUM(E3:E34,E35:E42)</f>
        <v>220</v>
      </c>
    </row>
    <row r="44" spans="1:6" ht="19.5" customHeight="1" thickBot="1">
      <c r="A44" s="424" t="s">
        <v>55</v>
      </c>
      <c r="B44" s="425"/>
      <c r="C44" s="425"/>
      <c r="D44" s="425"/>
      <c r="E44" s="426"/>
      <c r="F44" s="427"/>
    </row>
    <row r="45" spans="1:6" ht="19.5" customHeight="1" thickBot="1">
      <c r="A45" s="218"/>
      <c r="B45" s="56"/>
      <c r="C45" s="56"/>
      <c r="D45" s="57" t="str">
        <f>C1</f>
        <v>Lecale</v>
      </c>
      <c r="E45" s="420" t="str">
        <f>E1</f>
        <v>Ballymena</v>
      </c>
      <c r="F45" s="421"/>
    </row>
    <row r="46" spans="1:6" ht="19.5" customHeight="1" thickBot="1">
      <c r="A46" s="431" t="s">
        <v>46</v>
      </c>
      <c r="B46" s="432"/>
      <c r="C46" s="432"/>
      <c r="D46" s="58">
        <f>SUM(C3,C7:C8,C15:C16,C23:C24,C31:C32,C39)</f>
        <v>65</v>
      </c>
      <c r="E46" s="52"/>
      <c r="F46" s="58">
        <f>SUM(E3,E7:E8,E15:E16,E23:E24,E31:E32,E39)</f>
        <v>35</v>
      </c>
    </row>
    <row r="47" spans="1:6" ht="19.5" customHeight="1" thickBot="1">
      <c r="A47" s="431" t="s">
        <v>48</v>
      </c>
      <c r="B47" s="432"/>
      <c r="C47" s="432"/>
      <c r="D47" s="58">
        <f>SUM(C4,C9:C10,C17:C18,C25:C26,C33:C34,C40)</f>
        <v>33</v>
      </c>
      <c r="E47" s="52"/>
      <c r="F47" s="58">
        <f>SUM(E4,E9:E10,E17:E18,E25:E26,E33:E34,E40)</f>
        <v>67</v>
      </c>
    </row>
    <row r="48" spans="1:6" ht="19.5" customHeight="1" thickBot="1">
      <c r="A48" s="431" t="s">
        <v>49</v>
      </c>
      <c r="B48" s="432"/>
      <c r="C48" s="432"/>
      <c r="D48" s="58">
        <f>SUM(C5,C11:C12,C19:C20,C27:C28,C35:C36,C41)</f>
        <v>49</v>
      </c>
      <c r="E48" s="52"/>
      <c r="F48" s="58">
        <f>SUM(E5,E11:E12,E19:E20,E27:E28,E35:E36,E41)</f>
        <v>51</v>
      </c>
    </row>
    <row r="49" spans="1:6" ht="19.5" customHeight="1" thickBot="1">
      <c r="A49" s="431" t="s">
        <v>50</v>
      </c>
      <c r="B49" s="432"/>
      <c r="C49" s="432"/>
      <c r="D49" s="58">
        <f>SUM(C6,C13:C14,C21:C22,C29:C30,C37:C38,C42)</f>
        <v>33</v>
      </c>
      <c r="E49" s="52"/>
      <c r="F49" s="58">
        <f>SUM(E6,E13:E14,E21:E22,E29:E30,E37:E38,E42)</f>
        <v>67</v>
      </c>
    </row>
    <row r="50" spans="1:6" ht="19.5" customHeight="1" thickBot="1">
      <c r="A50" s="431" t="s">
        <v>40</v>
      </c>
      <c r="B50" s="432"/>
      <c r="C50" s="432"/>
      <c r="D50" s="59">
        <f>SUM(D46:D49)</f>
        <v>180</v>
      </c>
      <c r="E50" s="52"/>
      <c r="F50" s="59">
        <f>SUM(F46:F49)</f>
        <v>220</v>
      </c>
    </row>
    <row r="87" spans="1:20" ht="19.5" customHeight="1">
      <c r="A87" s="433" t="s">
        <v>55</v>
      </c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</row>
    <row r="88" spans="6:7" ht="19.5" customHeight="1">
      <c r="F88" s="433"/>
      <c r="G88" s="433"/>
    </row>
  </sheetData>
  <sheetProtection formatCells="0" formatColumns="0" formatRows="0" selectLockedCells="1" selectUnlockedCells="1"/>
  <mergeCells count="13">
    <mergeCell ref="A46:C46"/>
    <mergeCell ref="F88:G88"/>
    <mergeCell ref="A87:T87"/>
    <mergeCell ref="A50:C50"/>
    <mergeCell ref="A47:C47"/>
    <mergeCell ref="A48:C48"/>
    <mergeCell ref="A49:C49"/>
    <mergeCell ref="E45:F45"/>
    <mergeCell ref="A1:A2"/>
    <mergeCell ref="A44:F44"/>
    <mergeCell ref="C1:D1"/>
    <mergeCell ref="E1:F1"/>
    <mergeCell ref="B1:B2"/>
  </mergeCells>
  <conditionalFormatting sqref="D45:F45 C1:F1">
    <cfRule type="cellIs" priority="1" dxfId="0" operator="equal" stopIfTrue="1">
      <formula>"Lurgan"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200" verticalDpi="200" orientation="portrait" paperSize="9" scale="71"/>
  <headerFooter alignWithMargins="0">
    <oddHeader>&amp;L&amp;A&amp;R&amp;F</oddHeader>
    <oddFooter>&amp;L&amp;D&amp;RPage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6"/>
  <sheetViews>
    <sheetView zoomScale="88" zoomScaleNormal="88" zoomScalePageLayoutView="0" workbookViewId="0" topLeftCell="A1">
      <selection activeCell="D9" sqref="D9"/>
    </sheetView>
  </sheetViews>
  <sheetFormatPr defaultColWidth="11.421875" defaultRowHeight="24.75" customHeight="1"/>
  <cols>
    <col min="1" max="1" width="14.00390625" style="15" bestFit="1" customWidth="1"/>
    <col min="2" max="2" width="5.421875" style="15" bestFit="1" customWidth="1"/>
    <col min="3" max="3" width="5.00390625" style="15" bestFit="1" customWidth="1"/>
    <col min="4" max="4" width="5.28125" style="15" bestFit="1" customWidth="1"/>
    <col min="5" max="5" width="13.57421875" style="15" bestFit="1" customWidth="1"/>
    <col min="6" max="6" width="5.421875" style="15" bestFit="1" customWidth="1"/>
    <col min="7" max="7" width="5.00390625" style="15" bestFit="1" customWidth="1"/>
    <col min="8" max="8" width="5.28125" style="15" bestFit="1" customWidth="1"/>
    <col min="9" max="9" width="13.57421875" style="15" bestFit="1" customWidth="1"/>
    <col min="10" max="10" width="5.421875" style="15" bestFit="1" customWidth="1"/>
    <col min="11" max="11" width="5.00390625" style="15" bestFit="1" customWidth="1"/>
    <col min="12" max="12" width="5.28125" style="15" bestFit="1" customWidth="1"/>
    <col min="13" max="13" width="13.57421875" style="15" bestFit="1" customWidth="1"/>
    <col min="14" max="14" width="5.421875" style="15" bestFit="1" customWidth="1"/>
    <col min="15" max="15" width="5.00390625" style="15" bestFit="1" customWidth="1"/>
    <col min="16" max="16" width="5.28125" style="15" bestFit="1" customWidth="1"/>
    <col min="17" max="17" width="13.57421875" style="15" bestFit="1" customWidth="1"/>
    <col min="18" max="18" width="7.57421875" style="15" bestFit="1" customWidth="1"/>
    <col min="19" max="16384" width="11.421875" style="15" customWidth="1"/>
  </cols>
  <sheetData>
    <row r="1" spans="1:18" ht="24.75" customHeight="1" thickBot="1">
      <c r="A1" s="434" t="str">
        <f>'Event Totals'!C1</f>
        <v>Lecale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6"/>
    </row>
    <row r="2" spans="1:18" ht="24.75" customHeight="1" thickBot="1">
      <c r="A2" s="16" t="s">
        <v>31</v>
      </c>
      <c r="B2" s="439" t="s">
        <v>46</v>
      </c>
      <c r="C2" s="440"/>
      <c r="D2" s="440"/>
      <c r="E2" s="441"/>
      <c r="F2" s="439" t="s">
        <v>48</v>
      </c>
      <c r="G2" s="440"/>
      <c r="H2" s="440"/>
      <c r="I2" s="441"/>
      <c r="J2" s="439" t="s">
        <v>49</v>
      </c>
      <c r="K2" s="440"/>
      <c r="L2" s="440"/>
      <c r="M2" s="441"/>
      <c r="N2" s="439" t="s">
        <v>50</v>
      </c>
      <c r="O2" s="440"/>
      <c r="P2" s="440"/>
      <c r="Q2" s="441"/>
      <c r="R2" s="17" t="s">
        <v>57</v>
      </c>
    </row>
    <row r="3" spans="1:18" ht="24.75" customHeight="1" thickBot="1">
      <c r="A3" s="18"/>
      <c r="B3" s="19" t="s">
        <v>43</v>
      </c>
      <c r="C3" s="20" t="s">
        <v>42</v>
      </c>
      <c r="D3" s="20" t="s">
        <v>40</v>
      </c>
      <c r="E3" s="21" t="s">
        <v>47</v>
      </c>
      <c r="F3" s="19" t="s">
        <v>43</v>
      </c>
      <c r="G3" s="20" t="s">
        <v>42</v>
      </c>
      <c r="H3" s="20" t="s">
        <v>40</v>
      </c>
      <c r="I3" s="21" t="s">
        <v>47</v>
      </c>
      <c r="J3" s="19" t="s">
        <v>43</v>
      </c>
      <c r="K3" s="20" t="s">
        <v>42</v>
      </c>
      <c r="L3" s="20" t="s">
        <v>40</v>
      </c>
      <c r="M3" s="21" t="s">
        <v>47</v>
      </c>
      <c r="N3" s="19" t="s">
        <v>43</v>
      </c>
      <c r="O3" s="20" t="s">
        <v>42</v>
      </c>
      <c r="P3" s="20" t="s">
        <v>40</v>
      </c>
      <c r="Q3" s="21" t="s">
        <v>47</v>
      </c>
      <c r="R3" s="22"/>
    </row>
    <row r="4" spans="1:18" ht="24.75" customHeight="1">
      <c r="A4" s="23" t="s">
        <v>45</v>
      </c>
      <c r="B4" s="24"/>
      <c r="C4" s="25"/>
      <c r="D4" s="25">
        <f>'Event Totals'!C$3</f>
        <v>7</v>
      </c>
      <c r="E4" s="26">
        <f>D4</f>
        <v>7</v>
      </c>
      <c r="F4" s="24"/>
      <c r="G4" s="25"/>
      <c r="H4" s="25">
        <f>'Event Totals'!C$4</f>
        <v>3</v>
      </c>
      <c r="I4" s="26">
        <f>H4</f>
        <v>3</v>
      </c>
      <c r="J4" s="24"/>
      <c r="K4" s="25"/>
      <c r="L4" s="25">
        <f>'Event Totals'!C$5</f>
        <v>3</v>
      </c>
      <c r="M4" s="26">
        <f>L4</f>
        <v>3</v>
      </c>
      <c r="N4" s="24"/>
      <c r="O4" s="25"/>
      <c r="P4" s="25">
        <f>'Event Totals'!C6</f>
        <v>3</v>
      </c>
      <c r="Q4" s="26">
        <f>P4</f>
        <v>3</v>
      </c>
      <c r="R4" s="27">
        <f aca="true" t="shared" si="0" ref="R4:R10">SUM(D4,H4,L4,P4)</f>
        <v>16</v>
      </c>
    </row>
    <row r="5" spans="1:18" ht="24.75" customHeight="1">
      <c r="A5" s="28" t="s">
        <v>51</v>
      </c>
      <c r="B5" s="29">
        <f>'Event Totals'!C$7</f>
        <v>7</v>
      </c>
      <c r="C5" s="30">
        <f>'Event Totals'!C$8</f>
        <v>5</v>
      </c>
      <c r="D5" s="30">
        <f>SUM(B5:C5)</f>
        <v>12</v>
      </c>
      <c r="E5" s="32">
        <f>SUM(D5,E4)</f>
        <v>19</v>
      </c>
      <c r="F5" s="29">
        <f>'Event Totals'!C$9</f>
        <v>3</v>
      </c>
      <c r="G5" s="30">
        <f>'Event Totals'!C$10</f>
        <v>3</v>
      </c>
      <c r="H5" s="31">
        <f>SUM(F5:G5)</f>
        <v>6</v>
      </c>
      <c r="I5" s="32">
        <f>SUM(H5,I4)</f>
        <v>9</v>
      </c>
      <c r="J5" s="29">
        <f>'Event Totals'!C$11</f>
        <v>5</v>
      </c>
      <c r="K5" s="30">
        <f>'Event Totals'!C$12</f>
        <v>5</v>
      </c>
      <c r="L5" s="31">
        <f>SUM(J5:K5)</f>
        <v>10</v>
      </c>
      <c r="M5" s="32">
        <f>SUM(L5,M4)</f>
        <v>13</v>
      </c>
      <c r="N5" s="29">
        <f>'Event Totals'!C$13</f>
        <v>3</v>
      </c>
      <c r="O5" s="30">
        <f>'Event Totals'!C$14</f>
        <v>3</v>
      </c>
      <c r="P5" s="31">
        <f>SUM(N5:O5)</f>
        <v>6</v>
      </c>
      <c r="Q5" s="32">
        <f>SUM(P5,Q4)</f>
        <v>9</v>
      </c>
      <c r="R5" s="33">
        <f t="shared" si="0"/>
        <v>34</v>
      </c>
    </row>
    <row r="6" spans="1:18" ht="24.75" customHeight="1">
      <c r="A6" s="28" t="s">
        <v>56</v>
      </c>
      <c r="B6" s="29">
        <f>'Event Totals'!C$15</f>
        <v>7</v>
      </c>
      <c r="C6" s="30">
        <f>'Event Totals'!C$16</f>
        <v>7</v>
      </c>
      <c r="D6" s="30">
        <f>SUM(B6:C6)</f>
        <v>14</v>
      </c>
      <c r="E6" s="32">
        <f>SUM(D6,E5)</f>
        <v>33</v>
      </c>
      <c r="F6" s="29">
        <f>'Event Totals'!C$17</f>
        <v>4</v>
      </c>
      <c r="G6" s="30">
        <f>'Event Totals'!C$18</f>
        <v>3</v>
      </c>
      <c r="H6" s="31">
        <f>SUM(F6:G6)</f>
        <v>7</v>
      </c>
      <c r="I6" s="32">
        <f>SUM(H6,I5)</f>
        <v>16</v>
      </c>
      <c r="J6" s="29">
        <f>'Event Totals'!C$19</f>
        <v>5</v>
      </c>
      <c r="K6" s="30">
        <f>'Event Totals'!C$20</f>
        <v>5</v>
      </c>
      <c r="L6" s="31">
        <f>SUM(J6:K6)</f>
        <v>10</v>
      </c>
      <c r="M6" s="32">
        <f>SUM(L6,M5)</f>
        <v>23</v>
      </c>
      <c r="N6" s="29">
        <f>'Event Totals'!C$21</f>
        <v>3</v>
      </c>
      <c r="O6" s="30">
        <f>'Event Totals'!C$22</f>
        <v>3</v>
      </c>
      <c r="P6" s="31">
        <f>SUM(N6:O6)</f>
        <v>6</v>
      </c>
      <c r="Q6" s="32">
        <f>SUM(P6,Q5)</f>
        <v>15</v>
      </c>
      <c r="R6" s="33">
        <f t="shared" si="0"/>
        <v>37</v>
      </c>
    </row>
    <row r="7" spans="1:18" ht="24.75" customHeight="1">
      <c r="A7" s="28" t="s">
        <v>52</v>
      </c>
      <c r="B7" s="29">
        <f>'Event Totals'!C$23</f>
        <v>7</v>
      </c>
      <c r="C7" s="30">
        <f>'Event Totals'!C$24</f>
        <v>6</v>
      </c>
      <c r="D7" s="30">
        <f>SUM(B7:C7)</f>
        <v>13</v>
      </c>
      <c r="E7" s="32">
        <f>SUM(D7,E6)</f>
        <v>46</v>
      </c>
      <c r="F7" s="29">
        <f>'Event Totals'!C$25</f>
        <v>4</v>
      </c>
      <c r="G7" s="30">
        <f>'Event Totals'!C$26</f>
        <v>3</v>
      </c>
      <c r="H7" s="31">
        <f>SUM(F7:G7)</f>
        <v>7</v>
      </c>
      <c r="I7" s="32">
        <f>SUM(H7,I6)</f>
        <v>23</v>
      </c>
      <c r="J7" s="29">
        <f>'Event Totals'!C$27</f>
        <v>4</v>
      </c>
      <c r="K7" s="30">
        <f>'Event Totals'!C$28</f>
        <v>5</v>
      </c>
      <c r="L7" s="31">
        <f>SUM(J7:K7)</f>
        <v>9</v>
      </c>
      <c r="M7" s="32">
        <f>SUM(L7,M6)</f>
        <v>32</v>
      </c>
      <c r="N7" s="29">
        <f>'Event Totals'!C$29</f>
        <v>3</v>
      </c>
      <c r="O7" s="30">
        <f>'Event Totals'!C$30</f>
        <v>4</v>
      </c>
      <c r="P7" s="31">
        <f>SUM(N7:O7)</f>
        <v>7</v>
      </c>
      <c r="Q7" s="32">
        <f>SUM(P7,Q6)</f>
        <v>22</v>
      </c>
      <c r="R7" s="33">
        <f t="shared" si="0"/>
        <v>36</v>
      </c>
    </row>
    <row r="8" spans="1:18" ht="24.75" customHeight="1">
      <c r="A8" s="28" t="s">
        <v>53</v>
      </c>
      <c r="B8" s="29">
        <f>'Event Totals'!C$31</f>
        <v>7</v>
      </c>
      <c r="C8" s="30">
        <f>'Event Totals'!C$32</f>
        <v>5</v>
      </c>
      <c r="D8" s="30">
        <f>SUM(B8:C8)</f>
        <v>12</v>
      </c>
      <c r="E8" s="32">
        <f>SUM(D8,E7)</f>
        <v>58</v>
      </c>
      <c r="F8" s="29">
        <f>'Event Totals'!C$33</f>
        <v>4</v>
      </c>
      <c r="G8" s="30">
        <f>'Event Totals'!C$34</f>
        <v>3</v>
      </c>
      <c r="H8" s="31">
        <f>SUM(F8:G8)</f>
        <v>7</v>
      </c>
      <c r="I8" s="32">
        <f>SUM(H8,I7)</f>
        <v>30</v>
      </c>
      <c r="J8" s="29">
        <f>'Event Totals'!C$35</f>
        <v>5</v>
      </c>
      <c r="K8" s="30">
        <f>'Event Totals'!C$36</f>
        <v>5</v>
      </c>
      <c r="L8" s="31">
        <f>SUM(J8:K8)</f>
        <v>10</v>
      </c>
      <c r="M8" s="32">
        <f>SUM(L8,M7)</f>
        <v>42</v>
      </c>
      <c r="N8" s="29">
        <f>'Event Totals'!C$37</f>
        <v>3</v>
      </c>
      <c r="O8" s="30">
        <f>'Event Totals'!C$38</f>
        <v>5</v>
      </c>
      <c r="P8" s="31">
        <f>SUM(N8:O8)</f>
        <v>8</v>
      </c>
      <c r="Q8" s="32">
        <f>SUM(P8,Q7)</f>
        <v>30</v>
      </c>
      <c r="R8" s="33">
        <f t="shared" si="0"/>
        <v>37</v>
      </c>
    </row>
    <row r="9" spans="1:18" ht="24.75" customHeight="1" thickBot="1">
      <c r="A9" s="34" t="s">
        <v>54</v>
      </c>
      <c r="B9" s="35"/>
      <c r="C9" s="36"/>
      <c r="D9" s="36">
        <f>'Event Totals'!C$39</f>
        <v>7</v>
      </c>
      <c r="E9" s="37">
        <f>SUM(D9,E8)</f>
        <v>65</v>
      </c>
      <c r="F9" s="35"/>
      <c r="G9" s="36"/>
      <c r="H9" s="36">
        <f>'Event Totals'!C$40</f>
        <v>3</v>
      </c>
      <c r="I9" s="32">
        <f>SUM(H9,I8)</f>
        <v>33</v>
      </c>
      <c r="J9" s="35"/>
      <c r="K9" s="36"/>
      <c r="L9" s="25">
        <f>'Event Totals'!C$41</f>
        <v>7</v>
      </c>
      <c r="M9" s="32">
        <f>SUM(L9,M8)</f>
        <v>49</v>
      </c>
      <c r="N9" s="35"/>
      <c r="O9" s="36"/>
      <c r="P9" s="25">
        <f>'Event Totals'!C42</f>
        <v>3</v>
      </c>
      <c r="Q9" s="32">
        <f>SUM(P9,Q8)</f>
        <v>33</v>
      </c>
      <c r="R9" s="38">
        <f t="shared" si="0"/>
        <v>20</v>
      </c>
    </row>
    <row r="10" spans="1:18" ht="24.75" customHeight="1" thickBot="1">
      <c r="A10" s="39" t="s">
        <v>44</v>
      </c>
      <c r="B10" s="40">
        <f>SUM(B4:B9)</f>
        <v>28</v>
      </c>
      <c r="C10" s="41">
        <f>SUM(C4:C9)</f>
        <v>23</v>
      </c>
      <c r="D10" s="437">
        <f>E9</f>
        <v>65</v>
      </c>
      <c r="E10" s="438"/>
      <c r="F10" s="40">
        <f>SUM(F4:F9)</f>
        <v>15</v>
      </c>
      <c r="G10" s="41">
        <f>SUM(G4:G9)</f>
        <v>12</v>
      </c>
      <c r="H10" s="437">
        <f>I9</f>
        <v>33</v>
      </c>
      <c r="I10" s="438"/>
      <c r="J10" s="40">
        <f>SUM(J4:J9)</f>
        <v>19</v>
      </c>
      <c r="K10" s="41">
        <f>SUM(K4:K9)</f>
        <v>20</v>
      </c>
      <c r="L10" s="437">
        <f>M9</f>
        <v>49</v>
      </c>
      <c r="M10" s="438"/>
      <c r="N10" s="40">
        <f>SUM(N4:N9)</f>
        <v>12</v>
      </c>
      <c r="O10" s="41">
        <f>SUM(O4:O9)</f>
        <v>15</v>
      </c>
      <c r="P10" s="437">
        <f>Q9</f>
        <v>33</v>
      </c>
      <c r="Q10" s="438"/>
      <c r="R10" s="42">
        <f t="shared" si="0"/>
        <v>180</v>
      </c>
    </row>
    <row r="11" spans="1:18" ht="24.75" customHeight="1" thickBot="1">
      <c r="A11" s="434" t="str">
        <f>'Event Totals'!E1</f>
        <v>Ballymena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6"/>
    </row>
    <row r="12" spans="1:18" ht="24.75" customHeight="1" thickBot="1">
      <c r="A12" s="16" t="s">
        <v>31</v>
      </c>
      <c r="B12" s="439" t="s">
        <v>46</v>
      </c>
      <c r="C12" s="440"/>
      <c r="D12" s="440"/>
      <c r="E12" s="441"/>
      <c r="F12" s="439" t="s">
        <v>48</v>
      </c>
      <c r="G12" s="440"/>
      <c r="H12" s="440"/>
      <c r="I12" s="441"/>
      <c r="J12" s="439" t="s">
        <v>49</v>
      </c>
      <c r="K12" s="440"/>
      <c r="L12" s="440"/>
      <c r="M12" s="441"/>
      <c r="N12" s="439" t="s">
        <v>50</v>
      </c>
      <c r="O12" s="440"/>
      <c r="P12" s="440"/>
      <c r="Q12" s="441"/>
      <c r="R12" s="17" t="s">
        <v>57</v>
      </c>
    </row>
    <row r="13" spans="1:18" ht="24.75" customHeight="1" thickBot="1">
      <c r="A13" s="18"/>
      <c r="B13" s="19" t="s">
        <v>43</v>
      </c>
      <c r="C13" s="20" t="s">
        <v>42</v>
      </c>
      <c r="D13" s="20" t="s">
        <v>40</v>
      </c>
      <c r="E13" s="21" t="s">
        <v>47</v>
      </c>
      <c r="F13" s="19" t="s">
        <v>43</v>
      </c>
      <c r="G13" s="20" t="s">
        <v>42</v>
      </c>
      <c r="H13" s="20" t="s">
        <v>40</v>
      </c>
      <c r="I13" s="21" t="s">
        <v>47</v>
      </c>
      <c r="J13" s="19" t="s">
        <v>43</v>
      </c>
      <c r="K13" s="20" t="s">
        <v>42</v>
      </c>
      <c r="L13" s="20" t="s">
        <v>40</v>
      </c>
      <c r="M13" s="21" t="s">
        <v>47</v>
      </c>
      <c r="N13" s="19" t="s">
        <v>43</v>
      </c>
      <c r="O13" s="20" t="s">
        <v>42</v>
      </c>
      <c r="P13" s="20" t="s">
        <v>40</v>
      </c>
      <c r="Q13" s="21" t="s">
        <v>47</v>
      </c>
      <c r="R13" s="22"/>
    </row>
    <row r="14" spans="1:18" ht="24.75" customHeight="1">
      <c r="A14" s="23" t="str">
        <f aca="true" t="shared" si="1" ref="A14:A19">A4</f>
        <v>Medley Relay</v>
      </c>
      <c r="B14" s="24"/>
      <c r="C14" s="25"/>
      <c r="D14" s="25">
        <f>'Event Totals'!E3</f>
        <v>3</v>
      </c>
      <c r="E14" s="26">
        <f>D14</f>
        <v>3</v>
      </c>
      <c r="F14" s="24"/>
      <c r="G14" s="25"/>
      <c r="H14" s="25">
        <f>'Event Totals'!E$4</f>
        <v>7</v>
      </c>
      <c r="I14" s="26">
        <f>H14</f>
        <v>7</v>
      </c>
      <c r="J14" s="24"/>
      <c r="K14" s="25"/>
      <c r="L14" s="25">
        <f>'Event Totals'!E$5</f>
        <v>7</v>
      </c>
      <c r="M14" s="26">
        <f>L14</f>
        <v>7</v>
      </c>
      <c r="N14" s="24"/>
      <c r="O14" s="25"/>
      <c r="P14" s="25">
        <f>'Event Totals'!E6</f>
        <v>7</v>
      </c>
      <c r="Q14" s="26">
        <f>P14</f>
        <v>7</v>
      </c>
      <c r="R14" s="27">
        <f aca="true" t="shared" si="2" ref="R14:R20">SUM(D14,H14,L14,P14)</f>
        <v>24</v>
      </c>
    </row>
    <row r="15" spans="1:18" ht="24.75" customHeight="1">
      <c r="A15" s="23" t="str">
        <f t="shared" si="1"/>
        <v>Backstroke</v>
      </c>
      <c r="B15" s="29">
        <f>'Event Totals'!E$7</f>
        <v>3</v>
      </c>
      <c r="C15" s="30">
        <f>'Event Totals'!E$8</f>
        <v>5</v>
      </c>
      <c r="D15" s="30">
        <f>SUM(B15:C15)</f>
        <v>8</v>
      </c>
      <c r="E15" s="32">
        <f>SUM(D15,E14)</f>
        <v>11</v>
      </c>
      <c r="F15" s="29">
        <f>'Event Totals'!E$9</f>
        <v>7</v>
      </c>
      <c r="G15" s="30">
        <f>'Event Totals'!E$10</f>
        <v>7</v>
      </c>
      <c r="H15" s="31">
        <f>SUM(F15:G15)</f>
        <v>14</v>
      </c>
      <c r="I15" s="32">
        <f>SUM(H15,I14)</f>
        <v>21</v>
      </c>
      <c r="J15" s="29">
        <f>'Event Totals'!E$11</f>
        <v>5</v>
      </c>
      <c r="K15" s="30">
        <f>'Event Totals'!E$12</f>
        <v>5</v>
      </c>
      <c r="L15" s="31">
        <f>SUM(J15:K15)</f>
        <v>10</v>
      </c>
      <c r="M15" s="32">
        <f>SUM(L15,M14)</f>
        <v>17</v>
      </c>
      <c r="N15" s="29">
        <f>'Event Totals'!E$13</f>
        <v>7</v>
      </c>
      <c r="O15" s="30">
        <f>'Event Totals'!E$14</f>
        <v>7</v>
      </c>
      <c r="P15" s="31">
        <f>SUM(N15:O15)</f>
        <v>14</v>
      </c>
      <c r="Q15" s="32">
        <f>SUM(P15,Q14)</f>
        <v>21</v>
      </c>
      <c r="R15" s="33">
        <f t="shared" si="2"/>
        <v>46</v>
      </c>
    </row>
    <row r="16" spans="1:18" ht="24.75" customHeight="1">
      <c r="A16" s="23" t="str">
        <f t="shared" si="1"/>
        <v>Breaststroke</v>
      </c>
      <c r="B16" s="29">
        <f>'Event Totals'!E$15</f>
        <v>3</v>
      </c>
      <c r="C16" s="30">
        <f>'Event Totals'!E$16</f>
        <v>3</v>
      </c>
      <c r="D16" s="30">
        <f>SUM(B16:C16)</f>
        <v>6</v>
      </c>
      <c r="E16" s="32">
        <f>SUM(D16,E15)</f>
        <v>17</v>
      </c>
      <c r="F16" s="29">
        <f>'Event Totals'!E$17</f>
        <v>6</v>
      </c>
      <c r="G16" s="30">
        <f>'Event Totals'!E$18</f>
        <v>7</v>
      </c>
      <c r="H16" s="31">
        <f>SUM(F16:G16)</f>
        <v>13</v>
      </c>
      <c r="I16" s="32">
        <f>SUM(H16,I15)</f>
        <v>34</v>
      </c>
      <c r="J16" s="29">
        <f>'Event Totals'!E$19</f>
        <v>5</v>
      </c>
      <c r="K16" s="30">
        <f>'Event Totals'!E$20</f>
        <v>5</v>
      </c>
      <c r="L16" s="31">
        <f>SUM(J16:K16)</f>
        <v>10</v>
      </c>
      <c r="M16" s="32">
        <f>SUM(L16,M15)</f>
        <v>27</v>
      </c>
      <c r="N16" s="29">
        <f>'Event Totals'!E$21</f>
        <v>7</v>
      </c>
      <c r="O16" s="30">
        <f>'Event Totals'!E$22</f>
        <v>7</v>
      </c>
      <c r="P16" s="31">
        <f>SUM(N16:O16)</f>
        <v>14</v>
      </c>
      <c r="Q16" s="32">
        <f>SUM(P16,Q15)</f>
        <v>35</v>
      </c>
      <c r="R16" s="33">
        <f t="shared" si="2"/>
        <v>43</v>
      </c>
    </row>
    <row r="17" spans="1:18" ht="24.75" customHeight="1">
      <c r="A17" s="23" t="str">
        <f t="shared" si="1"/>
        <v>Butterfly</v>
      </c>
      <c r="B17" s="29">
        <f>'Event Totals'!E$23</f>
        <v>3</v>
      </c>
      <c r="C17" s="30">
        <f>'Event Totals'!E$24</f>
        <v>4</v>
      </c>
      <c r="D17" s="30">
        <f>SUM(B17:C17)</f>
        <v>7</v>
      </c>
      <c r="E17" s="32">
        <f>SUM(D17,E16)</f>
        <v>24</v>
      </c>
      <c r="F17" s="29">
        <f>'Event Totals'!E$25</f>
        <v>6</v>
      </c>
      <c r="G17" s="30">
        <f>'Event Totals'!E$26</f>
        <v>7</v>
      </c>
      <c r="H17" s="31">
        <f>SUM(F17:G17)</f>
        <v>13</v>
      </c>
      <c r="I17" s="32">
        <f>SUM(H17,I16)</f>
        <v>47</v>
      </c>
      <c r="J17" s="29">
        <f>'Event Totals'!E$27</f>
        <v>6</v>
      </c>
      <c r="K17" s="30">
        <f>'Event Totals'!E$28</f>
        <v>5</v>
      </c>
      <c r="L17" s="31">
        <f>SUM(J17:K17)</f>
        <v>11</v>
      </c>
      <c r="M17" s="32">
        <f>SUM(L17,M16)</f>
        <v>38</v>
      </c>
      <c r="N17" s="29">
        <f>'Event Totals'!E$29</f>
        <v>7</v>
      </c>
      <c r="O17" s="30">
        <f>'Event Totals'!E$30</f>
        <v>6</v>
      </c>
      <c r="P17" s="31">
        <f>SUM(N17:O17)</f>
        <v>13</v>
      </c>
      <c r="Q17" s="32">
        <f>SUM(P17,Q16)</f>
        <v>48</v>
      </c>
      <c r="R17" s="33">
        <f t="shared" si="2"/>
        <v>44</v>
      </c>
    </row>
    <row r="18" spans="1:18" ht="24.75" customHeight="1">
      <c r="A18" s="23" t="str">
        <f t="shared" si="1"/>
        <v>Front Crawl</v>
      </c>
      <c r="B18" s="29">
        <f>'Event Totals'!E$31</f>
        <v>3</v>
      </c>
      <c r="C18" s="30">
        <f>'Event Totals'!E$32</f>
        <v>5</v>
      </c>
      <c r="D18" s="30">
        <f>SUM(B18:C18)</f>
        <v>8</v>
      </c>
      <c r="E18" s="32">
        <f>SUM(D18,E17)</f>
        <v>32</v>
      </c>
      <c r="F18" s="29">
        <f>'Event Totals'!E$33</f>
        <v>6</v>
      </c>
      <c r="G18" s="30">
        <f>'Event Totals'!E$34</f>
        <v>7</v>
      </c>
      <c r="H18" s="31">
        <f>SUM(F18:G18)</f>
        <v>13</v>
      </c>
      <c r="I18" s="32">
        <f>SUM(H18,I17)</f>
        <v>60</v>
      </c>
      <c r="J18" s="29">
        <f>'Event Totals'!E$35</f>
        <v>5</v>
      </c>
      <c r="K18" s="30">
        <f>'Event Totals'!E$36</f>
        <v>5</v>
      </c>
      <c r="L18" s="31">
        <f>SUM(J18:K18)</f>
        <v>10</v>
      </c>
      <c r="M18" s="32">
        <f>SUM(L18,M17)</f>
        <v>48</v>
      </c>
      <c r="N18" s="29">
        <f>'Event Totals'!E$37</f>
        <v>7</v>
      </c>
      <c r="O18" s="30">
        <f>'Event Totals'!E$38</f>
        <v>5</v>
      </c>
      <c r="P18" s="31">
        <f>SUM(N18:O18)</f>
        <v>12</v>
      </c>
      <c r="Q18" s="32">
        <f>SUM(P18,Q17)</f>
        <v>60</v>
      </c>
      <c r="R18" s="33">
        <f t="shared" si="2"/>
        <v>43</v>
      </c>
    </row>
    <row r="19" spans="1:18" ht="24.75" customHeight="1" thickBot="1">
      <c r="A19" s="23" t="str">
        <f t="shared" si="1"/>
        <v>Freestyle Relay</v>
      </c>
      <c r="B19" s="35"/>
      <c r="C19" s="36"/>
      <c r="D19" s="36">
        <f>'Event Totals'!E$39</f>
        <v>3</v>
      </c>
      <c r="E19" s="37">
        <f>SUM(D19,E18)</f>
        <v>35</v>
      </c>
      <c r="F19" s="35"/>
      <c r="G19" s="36"/>
      <c r="H19" s="36">
        <f>'Event Totals'!E$40</f>
        <v>7</v>
      </c>
      <c r="I19" s="32">
        <f>SUM(H19,I18)</f>
        <v>67</v>
      </c>
      <c r="J19" s="35"/>
      <c r="K19" s="36"/>
      <c r="L19" s="25">
        <f>'Event Totals'!E$41</f>
        <v>3</v>
      </c>
      <c r="M19" s="32">
        <f>SUM(L19,M18)</f>
        <v>51</v>
      </c>
      <c r="N19" s="35"/>
      <c r="O19" s="36"/>
      <c r="P19" s="25">
        <f>'Event Totals'!E42</f>
        <v>7</v>
      </c>
      <c r="Q19" s="32">
        <f>SUM(P19,Q18)</f>
        <v>67</v>
      </c>
      <c r="R19" s="38">
        <f t="shared" si="2"/>
        <v>20</v>
      </c>
    </row>
    <row r="20" spans="1:18" ht="24.75" customHeight="1" thickBot="1">
      <c r="A20" s="39" t="s">
        <v>44</v>
      </c>
      <c r="B20" s="40">
        <f>SUM(B14:B19)</f>
        <v>12</v>
      </c>
      <c r="C20" s="41">
        <f>SUM(C14:C19)</f>
        <v>17</v>
      </c>
      <c r="D20" s="437">
        <f>E19</f>
        <v>35</v>
      </c>
      <c r="E20" s="438"/>
      <c r="F20" s="40">
        <f>SUM(F14:F19)</f>
        <v>25</v>
      </c>
      <c r="G20" s="41">
        <f>SUM(G14:G19)</f>
        <v>28</v>
      </c>
      <c r="H20" s="437">
        <f>I19</f>
        <v>67</v>
      </c>
      <c r="I20" s="438"/>
      <c r="J20" s="40">
        <f>SUM(J14:J19)</f>
        <v>21</v>
      </c>
      <c r="K20" s="41">
        <f>SUM(K14:K19)</f>
        <v>20</v>
      </c>
      <c r="L20" s="437">
        <f>M19</f>
        <v>51</v>
      </c>
      <c r="M20" s="438"/>
      <c r="N20" s="40">
        <f>SUM(N14:N19)</f>
        <v>28</v>
      </c>
      <c r="O20" s="41">
        <f>SUM(O14:O19)</f>
        <v>25</v>
      </c>
      <c r="P20" s="437">
        <f>Q19</f>
        <v>67</v>
      </c>
      <c r="Q20" s="438"/>
      <c r="R20" s="42">
        <f t="shared" si="2"/>
        <v>220</v>
      </c>
    </row>
    <row r="95" spans="1:20" ht="24.75" customHeight="1">
      <c r="A95" s="442" t="s">
        <v>55</v>
      </c>
      <c r="B95" s="442"/>
      <c r="C95" s="442"/>
      <c r="D95" s="442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</row>
    <row r="96" spans="5:7" ht="24.75" customHeight="1">
      <c r="E96" s="442"/>
      <c r="F96" s="442"/>
      <c r="G96" s="442"/>
    </row>
  </sheetData>
  <sheetProtection formatCells="0" formatColumns="0" formatRows="0" selectLockedCells="1" selectUnlockedCells="1"/>
  <mergeCells count="20">
    <mergeCell ref="F2:I2"/>
    <mergeCell ref="B2:E2"/>
    <mergeCell ref="D10:E10"/>
    <mergeCell ref="H10:I10"/>
    <mergeCell ref="P20:Q20"/>
    <mergeCell ref="N12:Q12"/>
    <mergeCell ref="B12:E12"/>
    <mergeCell ref="F12:I12"/>
    <mergeCell ref="J2:M2"/>
    <mergeCell ref="J12:M12"/>
    <mergeCell ref="A1:R1"/>
    <mergeCell ref="A11:R11"/>
    <mergeCell ref="L10:M10"/>
    <mergeCell ref="P10:Q10"/>
    <mergeCell ref="N2:Q2"/>
    <mergeCell ref="E96:G96"/>
    <mergeCell ref="A95:T95"/>
    <mergeCell ref="D20:E20"/>
    <mergeCell ref="H20:I20"/>
    <mergeCell ref="L20:M20"/>
  </mergeCells>
  <conditionalFormatting sqref="A11 A1">
    <cfRule type="cellIs" priority="1" dxfId="0" operator="equal" stopIfTrue="1">
      <formula>"Lurgan"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blackAndWhite="1" horizontalDpi="200" verticalDpi="200" orientation="landscape" paperSize="9"/>
  <headerFooter alignWithMargins="0">
    <oddHeader>&amp;L&amp;A&amp;R&amp;F</oddHeader>
    <oddFooter>&amp;L&amp;D&amp;RPage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90" zoomScaleNormal="90" zoomScaleSheetLayoutView="80" zoomScalePageLayoutView="0" workbookViewId="0" topLeftCell="A1">
      <selection activeCell="K4" sqref="K4"/>
    </sheetView>
  </sheetViews>
  <sheetFormatPr defaultColWidth="11.421875" defaultRowHeight="21.75" customHeight="1"/>
  <cols>
    <col min="1" max="1" width="8.140625" style="66" bestFit="1" customWidth="1"/>
    <col min="2" max="2" width="9.421875" style="8" bestFit="1" customWidth="1"/>
    <col min="3" max="3" width="13.7109375" style="8" bestFit="1" customWidth="1"/>
    <col min="4" max="4" width="26.00390625" style="8" bestFit="1" customWidth="1"/>
    <col min="5" max="5" width="11.28125" style="8" customWidth="1"/>
    <col min="6" max="6" width="8.140625" style="66" bestFit="1" customWidth="1"/>
    <col min="7" max="7" width="9.421875" style="8" bestFit="1" customWidth="1"/>
    <col min="8" max="8" width="13.7109375" style="8" customWidth="1"/>
    <col min="9" max="9" width="27.421875" style="8" bestFit="1" customWidth="1"/>
    <col min="10" max="10" width="14.421875" style="8" customWidth="1"/>
    <col min="11" max="16384" width="11.421875" style="8" customWidth="1"/>
  </cols>
  <sheetData>
    <row r="1" spans="1:10" s="64" customFormat="1" ht="15.75">
      <c r="A1" s="64" t="s">
        <v>7</v>
      </c>
      <c r="E1" s="62"/>
      <c r="I1" s="63" t="s">
        <v>93</v>
      </c>
      <c r="J1" s="73" t="str">
        <f>'Gala Scores'!B2</f>
        <v>Saturday 06 January 2018</v>
      </c>
    </row>
    <row r="2" spans="1:10" s="5" customFormat="1" ht="21.75" customHeight="1">
      <c r="A2" s="443" t="str">
        <f>'Gala Scores'!A1</f>
        <v>Lecale</v>
      </c>
      <c r="B2" s="443"/>
      <c r="C2" s="443"/>
      <c r="E2" s="444" t="s">
        <v>96</v>
      </c>
      <c r="F2" s="444"/>
      <c r="H2" s="445" t="s">
        <v>26</v>
      </c>
      <c r="I2" s="445"/>
      <c r="J2" s="445"/>
    </row>
    <row r="3" spans="1:10" s="5" customFormat="1" ht="21.75" customHeight="1" thickBot="1">
      <c r="A3" s="65" t="s">
        <v>35</v>
      </c>
      <c r="B3" s="61">
        <f>'Gala Scores'!I297</f>
        <v>180</v>
      </c>
      <c r="E3" s="60"/>
      <c r="I3" s="65" t="s">
        <v>35</v>
      </c>
      <c r="J3" s="61">
        <f>'Gala Scores'!H297</f>
        <v>220</v>
      </c>
    </row>
    <row r="4" spans="1:10" s="5" customFormat="1" ht="21.75" customHeight="1" thickBot="1">
      <c r="A4" s="71" t="s">
        <v>36</v>
      </c>
      <c r="B4" s="3" t="s">
        <v>94</v>
      </c>
      <c r="C4" s="3" t="s">
        <v>95</v>
      </c>
      <c r="D4" s="3" t="s">
        <v>32</v>
      </c>
      <c r="E4" s="4" t="s">
        <v>34</v>
      </c>
      <c r="F4" s="72" t="s">
        <v>36</v>
      </c>
      <c r="G4" s="3" t="s">
        <v>94</v>
      </c>
      <c r="H4" s="3" t="s">
        <v>95</v>
      </c>
      <c r="I4" s="3" t="s">
        <v>32</v>
      </c>
      <c r="J4" s="4" t="s">
        <v>34</v>
      </c>
    </row>
    <row r="5" spans="1:10" ht="21.75" customHeight="1">
      <c r="A5" s="67" t="str">
        <f>'Gala Scores'!$A$14</f>
        <v>A</v>
      </c>
      <c r="B5" s="6" t="str">
        <f>'Group Totals'!$B$3</f>
        <v>Girls</v>
      </c>
      <c r="C5" s="6" t="str">
        <f>'Group Totals'!$A$5</f>
        <v>Backstroke</v>
      </c>
      <c r="D5" s="6" t="str">
        <f>'Gala Scores'!$D52</f>
        <v>FIANNA OWENS</v>
      </c>
      <c r="E5" s="7">
        <f>IF('Gala Scores'!$F52=0,"",'Gala Scores'!$F52)</f>
        <v>27.44</v>
      </c>
      <c r="F5" s="67" t="str">
        <f>'Gala Scores'!$A$14</f>
        <v>A</v>
      </c>
      <c r="G5" s="6" t="str">
        <f>'Group Totals'!$C$3</f>
        <v>Boys</v>
      </c>
      <c r="H5" s="6" t="str">
        <f>'Group Totals'!$A$5</f>
        <v>Backstroke</v>
      </c>
      <c r="I5" s="6" t="str">
        <f>'Gala Scores'!$D58</f>
        <v>ETHAN MURTAGH</v>
      </c>
      <c r="J5" s="7">
        <f>IF('Gala Scores'!$F58=0,"",'Gala Scores'!$F58)</f>
        <v>33.94</v>
      </c>
    </row>
    <row r="6" spans="1:10" ht="21.75" customHeight="1">
      <c r="A6" s="68" t="str">
        <f>'Gala Scores'!$A$14</f>
        <v>A</v>
      </c>
      <c r="B6" s="9" t="str">
        <f>'Group Totals'!$B$3</f>
        <v>Girls</v>
      </c>
      <c r="C6" s="9" t="str">
        <f>'Group Totals'!$A$5</f>
        <v>Backstroke</v>
      </c>
      <c r="D6" s="9" t="str">
        <f>'Gala Scores'!$D53</f>
        <v>AOIFE MASON</v>
      </c>
      <c r="E6" s="10">
        <f>IF('Gala Scores'!$F53=0,"",'Gala Scores'!$F53)</f>
        <v>23.67</v>
      </c>
      <c r="F6" s="68" t="str">
        <f>'Gala Scores'!$A$14</f>
        <v>A</v>
      </c>
      <c r="G6" s="9" t="str">
        <f>'Group Totals'!$C$3</f>
        <v>Boys</v>
      </c>
      <c r="H6" s="9" t="str">
        <f>'Group Totals'!$A$5</f>
        <v>Backstroke</v>
      </c>
      <c r="I6" s="9" t="str">
        <f>'Gala Scores'!$D59</f>
        <v>JACK NAY</v>
      </c>
      <c r="J6" s="10">
        <f>IF('Gala Scores'!$F59=0,"",'Gala Scores'!$F59)</f>
        <v>27.82</v>
      </c>
    </row>
    <row r="7" spans="1:10" ht="21.75" customHeight="1" thickBot="1">
      <c r="A7" s="69" t="str">
        <f>'Gala Scores'!$A$14</f>
        <v>A</v>
      </c>
      <c r="B7" s="11" t="str">
        <f>'Group Totals'!$B$3</f>
        <v>Girls</v>
      </c>
      <c r="C7" s="11" t="str">
        <f>'Group Totals'!$A$5</f>
        <v>Backstroke</v>
      </c>
      <c r="D7" s="11">
        <f>'Gala Scores'!$D54</f>
      </c>
      <c r="E7" s="12">
        <f>IF('Gala Scores'!$F54=0,"",'Gala Scores'!$F54)</f>
      </c>
      <c r="F7" s="69" t="str">
        <f>'Gala Scores'!$A$14</f>
        <v>A</v>
      </c>
      <c r="G7" s="11" t="str">
        <f>'Group Totals'!$C$3</f>
        <v>Boys</v>
      </c>
      <c r="H7" s="11" t="str">
        <f>'Group Totals'!$A$5</f>
        <v>Backstroke</v>
      </c>
      <c r="I7" s="11" t="str">
        <f>'Gala Scores'!$D60</f>
        <v>EOIN KEARNEY</v>
      </c>
      <c r="J7" s="12">
        <f>IF('Gala Scores'!$F60=0,"",'Gala Scores'!$F60)</f>
        <v>32.32</v>
      </c>
    </row>
    <row r="8" spans="1:10" ht="21.75" customHeight="1">
      <c r="A8" s="67" t="str">
        <f>'Gala Scores'!$A$22</f>
        <v>B</v>
      </c>
      <c r="B8" s="6" t="str">
        <f>'Group Totals'!$B$3</f>
        <v>Girls</v>
      </c>
      <c r="C8" s="6" t="str">
        <f>'Group Totals'!$A$5</f>
        <v>Backstroke</v>
      </c>
      <c r="D8" s="6" t="str">
        <f>'Gala Scores'!$D64</f>
        <v>MATILDA HARTY</v>
      </c>
      <c r="E8" s="7">
        <f>IF('Gala Scores'!$F64=0,"",'Gala Scores'!$F64)</f>
        <v>25.25</v>
      </c>
      <c r="F8" s="67" t="str">
        <f>'Gala Scores'!$A$22</f>
        <v>B</v>
      </c>
      <c r="G8" s="6" t="str">
        <f>'Group Totals'!$C$3</f>
        <v>Boys</v>
      </c>
      <c r="H8" s="6" t="str">
        <f>'Group Totals'!$A$5</f>
        <v>Backstroke</v>
      </c>
      <c r="I8" s="6" t="str">
        <f>'Gala Scores'!$D70</f>
        <v>CONOR BURNS</v>
      </c>
      <c r="J8" s="7">
        <f>IF('Gala Scores'!$F70=0,"",'Gala Scores'!$F70)</f>
        <v>30.06</v>
      </c>
    </row>
    <row r="9" spans="1:10" ht="21.75" customHeight="1">
      <c r="A9" s="68" t="str">
        <f>'Gala Scores'!$A$22</f>
        <v>B</v>
      </c>
      <c r="B9" s="9" t="str">
        <f>'Group Totals'!$B$3</f>
        <v>Girls</v>
      </c>
      <c r="C9" s="9" t="str">
        <f>'Group Totals'!$A$5</f>
        <v>Backstroke</v>
      </c>
      <c r="D9" s="9" t="str">
        <f>'Gala Scores'!$D65</f>
        <v>ENYA CLARK</v>
      </c>
      <c r="E9" s="10">
        <f>IF('Gala Scores'!$F65=0,"",'Gala Scores'!$F65)</f>
        <v>23.17</v>
      </c>
      <c r="F9" s="68" t="str">
        <f>'Gala Scores'!$A$22</f>
        <v>B</v>
      </c>
      <c r="G9" s="9" t="str">
        <f>'Group Totals'!$C$3</f>
        <v>Boys</v>
      </c>
      <c r="H9" s="9" t="str">
        <f>'Group Totals'!$A$5</f>
        <v>Backstroke</v>
      </c>
      <c r="I9" s="9" t="str">
        <f>'Gala Scores'!$D71</f>
        <v>MARK KNIGHT</v>
      </c>
      <c r="J9" s="10">
        <f>IF('Gala Scores'!$F71=0,"",'Gala Scores'!$F71)</f>
        <v>25.77</v>
      </c>
    </row>
    <row r="10" spans="1:10" ht="21.75" customHeight="1" thickBot="1">
      <c r="A10" s="69" t="str">
        <f>'Gala Scores'!$A$22</f>
        <v>B</v>
      </c>
      <c r="B10" s="11" t="str">
        <f>'Group Totals'!$B$3</f>
        <v>Girls</v>
      </c>
      <c r="C10" s="11" t="str">
        <f>'Group Totals'!$A$5</f>
        <v>Backstroke</v>
      </c>
      <c r="D10" s="11">
        <f>'Gala Scores'!$D66</f>
      </c>
      <c r="E10" s="12">
        <f>IF('Gala Scores'!$F66=0,"",'Gala Scores'!$F66)</f>
      </c>
      <c r="F10" s="69" t="str">
        <f>'Gala Scores'!$A$22</f>
        <v>B</v>
      </c>
      <c r="G10" s="11" t="str">
        <f>'Group Totals'!$C$3</f>
        <v>Boys</v>
      </c>
      <c r="H10" s="11" t="str">
        <f>'Group Totals'!$A$5</f>
        <v>Backstroke</v>
      </c>
      <c r="I10" s="11" t="str">
        <f>'Gala Scores'!$D72</f>
        <v>LUCAS ONEILL</v>
      </c>
      <c r="J10" s="12">
        <f>IF('Gala Scores'!$F72=0,"",'Gala Scores'!$F72)</f>
        <v>30.82</v>
      </c>
    </row>
    <row r="11" spans="1:10" ht="21.75" customHeight="1">
      <c r="A11" s="67" t="str">
        <f>'Gala Scores'!$A$30</f>
        <v>C</v>
      </c>
      <c r="B11" s="6" t="str">
        <f>'Group Totals'!$B$3</f>
        <v>Girls</v>
      </c>
      <c r="C11" s="6" t="str">
        <f>'Group Totals'!$A$5</f>
        <v>Backstroke</v>
      </c>
      <c r="D11" s="6" t="str">
        <f>'Gala Scores'!$D76</f>
        <v>CHARLOTTE SAVAGE</v>
      </c>
      <c r="E11" s="7">
        <f>IF('Gala Scores'!$F76=0,"",'Gala Scores'!$F76)</f>
        <v>24.06</v>
      </c>
      <c r="F11" s="67" t="str">
        <f>'Gala Scores'!$A$30</f>
        <v>C</v>
      </c>
      <c r="G11" s="6" t="str">
        <f>'Group Totals'!$C$3</f>
        <v>Boys</v>
      </c>
      <c r="H11" s="6" t="str">
        <f>'Group Totals'!$A$5</f>
        <v>Backstroke</v>
      </c>
      <c r="I11" s="6" t="str">
        <f>'Gala Scores'!$D82</f>
        <v>JOSEPH MCCALLISTER</v>
      </c>
      <c r="J11" s="7">
        <f>IF('Gala Scores'!$F82=0,"",'Gala Scores'!$F82)</f>
        <v>23.16</v>
      </c>
    </row>
    <row r="12" spans="1:10" ht="21.75" customHeight="1">
      <c r="A12" s="68" t="str">
        <f>'Gala Scores'!$A$30</f>
        <v>C</v>
      </c>
      <c r="B12" s="9" t="str">
        <f>'Group Totals'!$B$3</f>
        <v>Girls</v>
      </c>
      <c r="C12" s="9" t="str">
        <f>'Group Totals'!$A$5</f>
        <v>Backstroke</v>
      </c>
      <c r="D12" s="9" t="str">
        <f>'Gala Scores'!$D77</f>
        <v>OLIVIA MISKELLY</v>
      </c>
      <c r="E12" s="10">
        <f>IF('Gala Scores'!$F77=0,"",'Gala Scores'!$F77)</f>
        <v>19.13</v>
      </c>
      <c r="F12" s="68" t="str">
        <f>'Gala Scores'!$A$30</f>
        <v>C</v>
      </c>
      <c r="G12" s="9" t="str">
        <f>'Group Totals'!$C$3</f>
        <v>Boys</v>
      </c>
      <c r="H12" s="9" t="str">
        <f>'Group Totals'!$A$5</f>
        <v>Backstroke</v>
      </c>
      <c r="I12" s="9" t="str">
        <f>'Gala Scores'!$D83</f>
        <v>AIDEN MALLET</v>
      </c>
      <c r="J12" s="10">
        <f>IF('Gala Scores'!$F83=0,"",'Gala Scores'!$F83)</f>
        <v>19.74</v>
      </c>
    </row>
    <row r="13" spans="1:10" ht="21.75" customHeight="1" thickBot="1">
      <c r="A13" s="69" t="str">
        <f>'Gala Scores'!$A$30</f>
        <v>C</v>
      </c>
      <c r="B13" s="11" t="str">
        <f>'Group Totals'!$B$3</f>
        <v>Girls</v>
      </c>
      <c r="C13" s="11" t="str">
        <f>'Group Totals'!$A$5</f>
        <v>Backstroke</v>
      </c>
      <c r="D13" s="11">
        <f>'Gala Scores'!$D78</f>
      </c>
      <c r="E13" s="12">
        <f>IF('Gala Scores'!$F78=0,"",'Gala Scores'!$F78)</f>
      </c>
      <c r="F13" s="69" t="str">
        <f>'Gala Scores'!$A$30</f>
        <v>C</v>
      </c>
      <c r="G13" s="11" t="str">
        <f>'Group Totals'!$C$3</f>
        <v>Boys</v>
      </c>
      <c r="H13" s="11" t="str">
        <f>'Group Totals'!$A$5</f>
        <v>Backstroke</v>
      </c>
      <c r="I13" s="11" t="str">
        <f>'Gala Scores'!$D84</f>
        <v>BEN MANLEY</v>
      </c>
      <c r="J13" s="12">
        <f>IF('Gala Scores'!$F84=0,"",'Gala Scores'!$F84)</f>
        <v>25.28</v>
      </c>
    </row>
    <row r="14" spans="1:10" ht="21.75" customHeight="1">
      <c r="A14" s="67" t="str">
        <f>'Gala Scores'!$A$38</f>
        <v>D</v>
      </c>
      <c r="B14" s="6" t="str">
        <f>'Group Totals'!$B$3</f>
        <v>Girls</v>
      </c>
      <c r="C14" s="6" t="str">
        <f>'Group Totals'!$A$5</f>
        <v>Backstroke</v>
      </c>
      <c r="D14" s="6" t="str">
        <f>'Gala Scores'!$D88</f>
        <v>EMILY BURNS</v>
      </c>
      <c r="E14" s="7">
        <f>IF('Gala Scores'!$F88=0,"",'Gala Scores'!$F88)</f>
        <v>21.5</v>
      </c>
      <c r="F14" s="67" t="str">
        <f>'Gala Scores'!$A$38</f>
        <v>D</v>
      </c>
      <c r="G14" s="6" t="str">
        <f>'Group Totals'!$C$3</f>
        <v>Boys</v>
      </c>
      <c r="H14" s="6" t="str">
        <f>'Group Totals'!$A$5</f>
        <v>Backstroke</v>
      </c>
      <c r="I14" s="6" t="str">
        <f>'Gala Scores'!$D94</f>
        <v>THOMAS HANLON</v>
      </c>
      <c r="J14" s="7">
        <f>IF('Gala Scores'!$F94=0,"",'Gala Scores'!$F94)</f>
        <v>23.53</v>
      </c>
    </row>
    <row r="15" spans="1:10" ht="21.75" customHeight="1">
      <c r="A15" s="68" t="str">
        <f>'Gala Scores'!$A$38</f>
        <v>D</v>
      </c>
      <c r="B15" s="9" t="str">
        <f>'Group Totals'!$B$3</f>
        <v>Girls</v>
      </c>
      <c r="C15" s="9" t="str">
        <f>'Group Totals'!$A$5</f>
        <v>Backstroke</v>
      </c>
      <c r="D15" s="9" t="str">
        <f>'Gala Scores'!$D89</f>
        <v>AMY QUINN</v>
      </c>
      <c r="E15" s="10">
        <f>IF('Gala Scores'!$F89=0,"",'Gala Scores'!$F89)</f>
        <v>20.6</v>
      </c>
      <c r="F15" s="68" t="str">
        <f>'Gala Scores'!$A$38</f>
        <v>D</v>
      </c>
      <c r="G15" s="9" t="str">
        <f>'Group Totals'!$C$3</f>
        <v>Boys</v>
      </c>
      <c r="H15" s="9" t="str">
        <f>'Group Totals'!$A$5</f>
        <v>Backstroke</v>
      </c>
      <c r="I15" s="9" t="str">
        <f>'Gala Scores'!$D95</f>
        <v>FIONTANN ROGERS</v>
      </c>
      <c r="J15" s="10">
        <f>IF('Gala Scores'!$F95=0,"",'Gala Scores'!$F95)</f>
        <v>21.87</v>
      </c>
    </row>
    <row r="16" spans="1:10" ht="21.75" customHeight="1" thickBot="1">
      <c r="A16" s="69" t="str">
        <f>'Gala Scores'!$A$38</f>
        <v>D</v>
      </c>
      <c r="B16" s="11" t="str">
        <f>'Group Totals'!$B$3</f>
        <v>Girls</v>
      </c>
      <c r="C16" s="11" t="str">
        <f>'Group Totals'!$A$5</f>
        <v>Backstroke</v>
      </c>
      <c r="D16" s="11">
        <f>'Gala Scores'!$D90</f>
      </c>
      <c r="E16" s="12">
        <f>IF('Gala Scores'!$F90=0,"",'Gala Scores'!$F90)</f>
      </c>
      <c r="F16" s="69" t="str">
        <f>'Gala Scores'!$A$38</f>
        <v>D</v>
      </c>
      <c r="G16" s="11" t="str">
        <f>'Group Totals'!$C$3</f>
        <v>Boys</v>
      </c>
      <c r="H16" s="11" t="str">
        <f>'Group Totals'!$A$5</f>
        <v>Backstroke</v>
      </c>
      <c r="I16" s="11" t="str">
        <f>'Gala Scores'!$D96</f>
        <v>FINTAN MAGEE</v>
      </c>
      <c r="J16" s="12">
        <f>IF('Gala Scores'!$F96=0,"",'Gala Scores'!$F96)</f>
        <v>25.35</v>
      </c>
    </row>
    <row r="17" spans="1:10" ht="21.75" customHeight="1">
      <c r="A17" s="67" t="str">
        <f>'Gala Scores'!$A$14</f>
        <v>A</v>
      </c>
      <c r="B17" s="6" t="str">
        <f>'Group Totals'!$B$3</f>
        <v>Girls</v>
      </c>
      <c r="C17" s="6" t="str">
        <f>'Group Totals'!$A$6</f>
        <v>Breaststroke</v>
      </c>
      <c r="D17" s="6" t="str">
        <f>'Gala Scores'!$D105</f>
        <v>AOIFE MASON</v>
      </c>
      <c r="E17" s="7">
        <f>IF('Gala Scores'!$F105=0,"",'Gala Scores'!$F105)</f>
        <v>30.94</v>
      </c>
      <c r="F17" s="67" t="str">
        <f>'Gala Scores'!$A$14</f>
        <v>A</v>
      </c>
      <c r="G17" s="6" t="str">
        <f>'Group Totals'!$C$3</f>
        <v>Boys</v>
      </c>
      <c r="H17" s="6" t="str">
        <f>'Group Totals'!$A$6</f>
        <v>Breaststroke</v>
      </c>
      <c r="I17" s="6" t="str">
        <f>'Gala Scores'!$D111</f>
        <v>JACK NAY</v>
      </c>
      <c r="J17" s="7">
        <f>IF('Gala Scores'!$F111=0,"",'Gala Scores'!$F111)</f>
        <v>36.93</v>
      </c>
    </row>
    <row r="18" spans="1:10" ht="21.75" customHeight="1">
      <c r="A18" s="68" t="str">
        <f>'Gala Scores'!$A$14</f>
        <v>A</v>
      </c>
      <c r="B18" s="9" t="str">
        <f>'Group Totals'!$B$3</f>
        <v>Girls</v>
      </c>
      <c r="C18" s="9" t="str">
        <f>'Group Totals'!$A$6</f>
        <v>Breaststroke</v>
      </c>
      <c r="D18" s="9" t="str">
        <f>'Gala Scores'!$D106</f>
        <v>DAISY HARTY</v>
      </c>
      <c r="E18" s="10">
        <f>IF('Gala Scores'!$F106=0,"",'Gala Scores'!$F106)</f>
        <v>29.46</v>
      </c>
      <c r="F18" s="68" t="str">
        <f>'Gala Scores'!$A$14</f>
        <v>A</v>
      </c>
      <c r="G18" s="9" t="str">
        <f>'Group Totals'!$C$3</f>
        <v>Boys</v>
      </c>
      <c r="H18" s="9" t="str">
        <f>'Group Totals'!$A$6</f>
        <v>Breaststroke</v>
      </c>
      <c r="I18" s="9" t="str">
        <f>'Gala Scores'!$D112</f>
        <v>JACK BLAYNEY</v>
      </c>
      <c r="J18" s="10">
        <f>IF('Gala Scores'!$F112=0,"",'Gala Scores'!$F112)</f>
        <v>38.15</v>
      </c>
    </row>
    <row r="19" spans="1:10" ht="21.75" customHeight="1" thickBot="1">
      <c r="A19" s="69" t="str">
        <f>'Gala Scores'!$A$14</f>
        <v>A</v>
      </c>
      <c r="B19" s="11" t="str">
        <f>'Group Totals'!$B$3</f>
        <v>Girls</v>
      </c>
      <c r="C19" s="11" t="str">
        <f>'Group Totals'!$A$6</f>
        <v>Breaststroke</v>
      </c>
      <c r="D19" s="11">
        <f>'Gala Scores'!$D107</f>
      </c>
      <c r="E19" s="12">
        <f>IF('Gala Scores'!$F107=0,"",'Gala Scores'!$F107)</f>
      </c>
      <c r="F19" s="69" t="str">
        <f>'Gala Scores'!$A$14</f>
        <v>A</v>
      </c>
      <c r="G19" s="11" t="str">
        <f>'Group Totals'!$C$3</f>
        <v>Boys</v>
      </c>
      <c r="H19" s="11" t="str">
        <f>'Group Totals'!$A$6</f>
        <v>Breaststroke</v>
      </c>
      <c r="I19" s="11" t="str">
        <f>'Gala Scores'!$D113</f>
        <v>PADDY EXLEY</v>
      </c>
      <c r="J19" s="12">
        <f>IF('Gala Scores'!$F113=0,"",'Gala Scores'!$F113)</f>
        <v>36.72</v>
      </c>
    </row>
    <row r="20" spans="1:10" ht="21.75" customHeight="1">
      <c r="A20" s="67" t="str">
        <f>'Gala Scores'!$A$22</f>
        <v>B</v>
      </c>
      <c r="B20" s="6" t="str">
        <f>'Group Totals'!$B$3</f>
        <v>Girls</v>
      </c>
      <c r="C20" s="6" t="str">
        <f>'Group Totals'!$A$6</f>
        <v>Breaststroke</v>
      </c>
      <c r="D20" s="6" t="str">
        <f>'Gala Scores'!$D117</f>
        <v>ENYA CLARK</v>
      </c>
      <c r="E20" s="7">
        <f>IF('Gala Scores'!$F117=0,"",'Gala Scores'!$F117)</f>
        <v>33.47</v>
      </c>
      <c r="F20" s="67" t="str">
        <f>'Gala Scores'!$A$22</f>
        <v>B</v>
      </c>
      <c r="G20" s="6" t="str">
        <f>'Group Totals'!$C$3</f>
        <v>Boys</v>
      </c>
      <c r="H20" s="6" t="str">
        <f>'Group Totals'!$A$6</f>
        <v>Breaststroke</v>
      </c>
      <c r="I20" s="6" t="str">
        <f>'Gala Scores'!$D123</f>
        <v>LUKE CAIRNDOFF</v>
      </c>
      <c r="J20" s="7">
        <f>IF('Gala Scores'!$F123=0,"",'Gala Scores'!$F123)</f>
        <v>28.78</v>
      </c>
    </row>
    <row r="21" spans="1:10" ht="21.75" customHeight="1">
      <c r="A21" s="68" t="str">
        <f>'Gala Scores'!$A$22</f>
        <v>B</v>
      </c>
      <c r="B21" s="9" t="str">
        <f>'Group Totals'!$B$3</f>
        <v>Girls</v>
      </c>
      <c r="C21" s="9" t="str">
        <f>'Group Totals'!$A$6</f>
        <v>Breaststroke</v>
      </c>
      <c r="D21" s="9" t="str">
        <f>'Gala Scores'!$D118</f>
        <v>MATILDA HARTY</v>
      </c>
      <c r="E21" s="10">
        <f>IF('Gala Scores'!$F118=0,"",'Gala Scores'!$F118)</f>
        <v>28.59</v>
      </c>
      <c r="F21" s="68" t="str">
        <f>'Gala Scores'!$A$22</f>
        <v>B</v>
      </c>
      <c r="G21" s="9" t="str">
        <f>'Group Totals'!$C$3</f>
        <v>Boys</v>
      </c>
      <c r="H21" s="9" t="str">
        <f>'Group Totals'!$A$6</f>
        <v>Breaststroke</v>
      </c>
      <c r="I21" s="9" t="str">
        <f>'Gala Scores'!$D124</f>
        <v>MARK KNIGHT</v>
      </c>
      <c r="J21" s="10">
        <f>IF('Gala Scores'!$F124=0,"",'Gala Scores'!$F124)</f>
        <v>33.36</v>
      </c>
    </row>
    <row r="22" spans="1:10" ht="21.75" customHeight="1" thickBot="1">
      <c r="A22" s="69" t="str">
        <f>'Gala Scores'!$A$22</f>
        <v>B</v>
      </c>
      <c r="B22" s="11" t="str">
        <f>'Group Totals'!$B$3</f>
        <v>Girls</v>
      </c>
      <c r="C22" s="11" t="str">
        <f>'Group Totals'!$A$6</f>
        <v>Breaststroke</v>
      </c>
      <c r="D22" s="11">
        <f>'Gala Scores'!$D119</f>
      </c>
      <c r="E22" s="12">
        <f>IF('Gala Scores'!$F119=0,"",'Gala Scores'!$F119)</f>
      </c>
      <c r="F22" s="69" t="str">
        <f>'Gala Scores'!$A$22</f>
        <v>B</v>
      </c>
      <c r="G22" s="11" t="str">
        <f>'Group Totals'!$C$3</f>
        <v>Boys</v>
      </c>
      <c r="H22" s="11" t="str">
        <f>'Group Totals'!$A$6</f>
        <v>Breaststroke</v>
      </c>
      <c r="I22" s="11" t="str">
        <f>'Gala Scores'!$D125</f>
        <v>CONOR BURNS</v>
      </c>
      <c r="J22" s="12">
        <f>IF('Gala Scores'!$F125=0,"",'Gala Scores'!$F125)</f>
        <v>30</v>
      </c>
    </row>
    <row r="23" spans="1:10" ht="21.75" customHeight="1">
      <c r="A23" s="67" t="str">
        <f>'Gala Scores'!$A$30</f>
        <v>C</v>
      </c>
      <c r="B23" s="6" t="str">
        <f>'Group Totals'!$B$3</f>
        <v>Girls</v>
      </c>
      <c r="C23" s="6" t="str">
        <f>'Group Totals'!$A$6</f>
        <v>Breaststroke</v>
      </c>
      <c r="D23" s="6" t="str">
        <f>'Gala Scores'!$D129</f>
        <v>SOPHIE ROSSITER</v>
      </c>
      <c r="E23" s="7">
        <f>IF('Gala Scores'!$F129=0,"",'Gala Scores'!$F129)</f>
        <v>23.59</v>
      </c>
      <c r="F23" s="67" t="str">
        <f>'Gala Scores'!$A$30</f>
        <v>C</v>
      </c>
      <c r="G23" s="6" t="str">
        <f>'Group Totals'!$C$3</f>
        <v>Boys</v>
      </c>
      <c r="H23" s="6" t="str">
        <f>'Group Totals'!$A$6</f>
        <v>Breaststroke</v>
      </c>
      <c r="I23" s="6" t="str">
        <f>'Gala Scores'!$D135</f>
        <v>NIALL MCCAULEY</v>
      </c>
      <c r="J23" s="7">
        <f>IF('Gala Scores'!$F135=0,"",'Gala Scores'!$F135)</f>
        <v>24.78</v>
      </c>
    </row>
    <row r="24" spans="1:10" ht="21.75" customHeight="1">
      <c r="A24" s="68" t="str">
        <f>'Gala Scores'!$A$30</f>
        <v>C</v>
      </c>
      <c r="B24" s="9" t="str">
        <f>'Group Totals'!$B$3</f>
        <v>Girls</v>
      </c>
      <c r="C24" s="9" t="str">
        <f>'Group Totals'!$A$6</f>
        <v>Breaststroke</v>
      </c>
      <c r="D24" s="9" t="str">
        <f>'Gala Scores'!$D130</f>
        <v>OLVIA MISKELLY</v>
      </c>
      <c r="E24" s="10">
        <f>IF('Gala Scores'!$F130=0,"",'Gala Scores'!$F130)</f>
        <v>21.13</v>
      </c>
      <c r="F24" s="68" t="str">
        <f>'Gala Scores'!$A$30</f>
        <v>C</v>
      </c>
      <c r="G24" s="9" t="str">
        <f>'Group Totals'!$C$3</f>
        <v>Boys</v>
      </c>
      <c r="H24" s="9" t="str">
        <f>'Group Totals'!$A$6</f>
        <v>Breaststroke</v>
      </c>
      <c r="I24" s="9" t="str">
        <f>'Gala Scores'!$D136</f>
        <v>AIDAN MALLET</v>
      </c>
      <c r="J24" s="10">
        <f>IF('Gala Scores'!$F136=0,"",'Gala Scores'!$F136)</f>
        <v>22</v>
      </c>
    </row>
    <row r="25" spans="1:10" ht="21.75" customHeight="1" thickBot="1">
      <c r="A25" s="69" t="str">
        <f>'Gala Scores'!$A$30</f>
        <v>C</v>
      </c>
      <c r="B25" s="11" t="str">
        <f>'Group Totals'!$B$3</f>
        <v>Girls</v>
      </c>
      <c r="C25" s="11" t="str">
        <f>'Group Totals'!$A$6</f>
        <v>Breaststroke</v>
      </c>
      <c r="D25" s="11">
        <f>'Gala Scores'!$D131</f>
      </c>
      <c r="E25" s="12">
        <f>IF('Gala Scores'!$F131=0,"",'Gala Scores'!$F131)</f>
      </c>
      <c r="F25" s="69" t="str">
        <f>'Gala Scores'!$A$30</f>
        <v>C</v>
      </c>
      <c r="G25" s="11" t="str">
        <f>'Group Totals'!$C$3</f>
        <v>Boys</v>
      </c>
      <c r="H25" s="11" t="str">
        <f>'Group Totals'!$A$6</f>
        <v>Breaststroke</v>
      </c>
      <c r="I25" s="11" t="str">
        <f>'Gala Scores'!$D137</f>
        <v>DANIEL COLGAN</v>
      </c>
      <c r="J25" s="12">
        <f>IF('Gala Scores'!$F137=0,"",'Gala Scores'!$F137)</f>
        <v>36</v>
      </c>
    </row>
    <row r="26" spans="1:10" ht="21.75" customHeight="1">
      <c r="A26" s="67" t="str">
        <f>'Gala Scores'!$A$38</f>
        <v>D</v>
      </c>
      <c r="B26" s="6" t="str">
        <f>'Group Totals'!$B$3</f>
        <v>Girls</v>
      </c>
      <c r="C26" s="6" t="str">
        <f>'Group Totals'!$A$6</f>
        <v>Breaststroke</v>
      </c>
      <c r="D26" s="6" t="str">
        <f>'Gala Scores'!$D141</f>
        <v>LILIANNA PERRY</v>
      </c>
      <c r="E26" s="7">
        <f>IF('Gala Scores'!$F141=0,"",'Gala Scores'!$F141)</f>
        <v>23.62</v>
      </c>
      <c r="F26" s="67" t="str">
        <f>'Gala Scores'!$A$38</f>
        <v>D</v>
      </c>
      <c r="G26" s="6" t="str">
        <f>'Group Totals'!$C$3</f>
        <v>Boys</v>
      </c>
      <c r="H26" s="6" t="str">
        <f>'Group Totals'!$A$6</f>
        <v>Breaststroke</v>
      </c>
      <c r="I26" s="6" t="str">
        <f>'Gala Scores'!$D147</f>
        <v>THOMAS NAY</v>
      </c>
      <c r="J26" s="7">
        <f>IF('Gala Scores'!$F147=0,"",'Gala Scores'!$F147)</f>
        <v>24.72</v>
      </c>
    </row>
    <row r="27" spans="1:10" ht="21.75" customHeight="1">
      <c r="A27" s="68" t="str">
        <f>'Gala Scores'!$A$38</f>
        <v>D</v>
      </c>
      <c r="B27" s="9" t="str">
        <f>'Group Totals'!$B$3</f>
        <v>Girls</v>
      </c>
      <c r="C27" s="9" t="str">
        <f>'Group Totals'!$A$6</f>
        <v>Breaststroke</v>
      </c>
      <c r="D27" s="9" t="str">
        <f>'Gala Scores'!$D142</f>
        <v>EMILY BURNS</v>
      </c>
      <c r="E27" s="10">
        <f>IF('Gala Scores'!$F142=0,"",'Gala Scores'!$F142)</f>
        <v>24.75</v>
      </c>
      <c r="F27" s="68" t="str">
        <f>'Gala Scores'!$A$38</f>
        <v>D</v>
      </c>
      <c r="G27" s="9" t="str">
        <f>'Group Totals'!$C$3</f>
        <v>Boys</v>
      </c>
      <c r="H27" s="9" t="str">
        <f>'Group Totals'!$A$6</f>
        <v>Breaststroke</v>
      </c>
      <c r="I27" s="9" t="str">
        <f>'Gala Scores'!$D148</f>
        <v>FIONTAN ROGERS</v>
      </c>
      <c r="J27" s="10">
        <f>IF('Gala Scores'!$F148=0,"",'Gala Scores'!$F148)</f>
        <v>23.43</v>
      </c>
    </row>
    <row r="28" spans="1:10" ht="21.75" customHeight="1" thickBot="1">
      <c r="A28" s="69" t="str">
        <f>'Gala Scores'!$A$38</f>
        <v>D</v>
      </c>
      <c r="B28" s="11" t="str">
        <f>'Group Totals'!$B$3</f>
        <v>Girls</v>
      </c>
      <c r="C28" s="11" t="str">
        <f>'Group Totals'!$A$6</f>
        <v>Breaststroke</v>
      </c>
      <c r="D28" s="11">
        <f>'Gala Scores'!$D143</f>
      </c>
      <c r="E28" s="12">
        <f>IF('Gala Scores'!$F143=0,"",'Gala Scores'!$F143)</f>
      </c>
      <c r="F28" s="69" t="str">
        <f>'Gala Scores'!$A$38</f>
        <v>D</v>
      </c>
      <c r="G28" s="11" t="str">
        <f>'Group Totals'!$C$3</f>
        <v>Boys</v>
      </c>
      <c r="H28" s="11" t="str">
        <f>'Group Totals'!$A$6</f>
        <v>Breaststroke</v>
      </c>
      <c r="I28" s="11" t="str">
        <f>'Gala Scores'!$D149</f>
        <v>BEN MURTAGH</v>
      </c>
      <c r="J28" s="12">
        <f>IF('Gala Scores'!$F149=0,"",'Gala Scores'!$F149)</f>
        <v>28</v>
      </c>
    </row>
    <row r="29" spans="1:10" ht="21.75" customHeight="1">
      <c r="A29" s="67" t="str">
        <f>'Gala Scores'!$A$14</f>
        <v>A</v>
      </c>
      <c r="B29" s="6" t="str">
        <f>'Group Totals'!$B$3</f>
        <v>Girls</v>
      </c>
      <c r="C29" s="6" t="str">
        <f>'Group Totals'!$A$7</f>
        <v>Butterfly</v>
      </c>
      <c r="D29" s="6" t="str">
        <f>'Gala Scores'!$D158</f>
        <v>AOIBHEANN MCVEIGH</v>
      </c>
      <c r="E29" s="7">
        <f>IF('Gala Scores'!$F158=0,"",'Gala Scores'!$F158)</f>
        <v>33.34</v>
      </c>
      <c r="F29" s="67" t="str">
        <f>'Gala Scores'!$A$14</f>
        <v>A</v>
      </c>
      <c r="G29" s="6" t="str">
        <f>'Group Totals'!$C$3</f>
        <v>Boys</v>
      </c>
      <c r="H29" s="6" t="str">
        <f>'Group Totals'!$A$7</f>
        <v>Butterfly</v>
      </c>
      <c r="I29" s="6" t="str">
        <f>'Gala Scores'!$D164</f>
        <v>JACK NAY</v>
      </c>
      <c r="J29" s="7">
        <f>IF('Gala Scores'!$F164=0,"",'Gala Scores'!$F164)</f>
        <v>37.12</v>
      </c>
    </row>
    <row r="30" spans="1:10" ht="21.75" customHeight="1">
      <c r="A30" s="68" t="str">
        <f>'Gala Scores'!$A$14</f>
        <v>A</v>
      </c>
      <c r="B30" s="9" t="str">
        <f>'Group Totals'!$B$3</f>
        <v>Girls</v>
      </c>
      <c r="C30" s="9" t="str">
        <f>'Group Totals'!$A$7</f>
        <v>Butterfly</v>
      </c>
      <c r="D30" s="9" t="str">
        <f>'Gala Scores'!$D159</f>
        <v>DAISY HARTY</v>
      </c>
      <c r="E30" s="10">
        <f>IF('Gala Scores'!$F159=0,"",'Gala Scores'!$F159)</f>
        <v>29.41</v>
      </c>
      <c r="F30" s="68" t="str">
        <f>'Gala Scores'!$A$14</f>
        <v>A</v>
      </c>
      <c r="G30" s="9" t="str">
        <f>'Group Totals'!$C$3</f>
        <v>Boys</v>
      </c>
      <c r="H30" s="9" t="str">
        <f>'Group Totals'!$A$7</f>
        <v>Butterfly</v>
      </c>
      <c r="I30" s="9" t="str">
        <f>'Gala Scores'!$D165</f>
        <v>ETHAN MURTAGH</v>
      </c>
      <c r="J30" s="10">
        <f>IF('Gala Scores'!$F165=0,"",'Gala Scores'!$F165)</f>
        <v>36.8</v>
      </c>
    </row>
    <row r="31" spans="1:10" ht="21.75" customHeight="1" thickBot="1">
      <c r="A31" s="69" t="str">
        <f>'Gala Scores'!$A$14</f>
        <v>A</v>
      </c>
      <c r="B31" s="11" t="str">
        <f>'Group Totals'!$B$3</f>
        <v>Girls</v>
      </c>
      <c r="C31" s="11" t="str">
        <f>'Group Totals'!$A$7</f>
        <v>Butterfly</v>
      </c>
      <c r="D31" s="11">
        <f>'Gala Scores'!$D160</f>
      </c>
      <c r="E31" s="12">
        <f>IF('Gala Scores'!$F160=0,"",'Gala Scores'!$F160)</f>
      </c>
      <c r="F31" s="69" t="str">
        <f>'Gala Scores'!$A$14</f>
        <v>A</v>
      </c>
      <c r="G31" s="11" t="str">
        <f>'Group Totals'!$C$3</f>
        <v>Boys</v>
      </c>
      <c r="H31" s="11" t="str">
        <f>'Group Totals'!$A$7</f>
        <v>Butterfly</v>
      </c>
      <c r="I31" s="11" t="str">
        <f>'Gala Scores'!$D166</f>
        <v>EOIN KEARNY</v>
      </c>
      <c r="J31" s="12">
        <f>IF('Gala Scores'!$F166=0,"",'Gala Scores'!$F166)</f>
        <v>32.91</v>
      </c>
    </row>
    <row r="32" spans="1:10" ht="21.75" customHeight="1">
      <c r="A32" s="67" t="str">
        <f>'Gala Scores'!$A$22</f>
        <v>B</v>
      </c>
      <c r="B32" s="6" t="str">
        <f>'Group Totals'!$B$3</f>
        <v>Girls</v>
      </c>
      <c r="C32" s="6" t="str">
        <f>'Group Totals'!$A$7</f>
        <v>Butterfly</v>
      </c>
      <c r="D32" s="6" t="str">
        <f>'Gala Scores'!$D170</f>
        <v>ENYA CLARK</v>
      </c>
      <c r="E32" s="7">
        <f>IF('Gala Scores'!$F170=0,"",'Gala Scores'!$F170)</f>
        <v>24.63</v>
      </c>
      <c r="F32" s="67" t="str">
        <f>'Gala Scores'!$A$22</f>
        <v>B</v>
      </c>
      <c r="G32" s="6" t="str">
        <f>'Group Totals'!$C$3</f>
        <v>Boys</v>
      </c>
      <c r="H32" s="6" t="str">
        <f>'Group Totals'!$A$7</f>
        <v>Butterfly</v>
      </c>
      <c r="I32" s="6" t="str">
        <f>'Gala Scores'!$D176</f>
        <v>LUCAS ONEILL</v>
      </c>
      <c r="J32" s="7">
        <f>IF('Gala Scores'!$F176=0,"",'Gala Scores'!$F176)</f>
        <v>30.72</v>
      </c>
    </row>
    <row r="33" spans="1:10" ht="21.75" customHeight="1">
      <c r="A33" s="68" t="str">
        <f>'Gala Scores'!$A$22</f>
        <v>B</v>
      </c>
      <c r="B33" s="9" t="str">
        <f>'Group Totals'!$B$3</f>
        <v>Girls</v>
      </c>
      <c r="C33" s="9" t="str">
        <f>'Group Totals'!$A$7</f>
        <v>Butterfly</v>
      </c>
      <c r="D33" s="9" t="str">
        <f>'Gala Scores'!$D171</f>
        <v>MATILDA HARTY</v>
      </c>
      <c r="E33" s="10">
        <f>IF('Gala Scores'!$F171=0,"",'Gala Scores'!$F171)</f>
        <v>30.35</v>
      </c>
      <c r="F33" s="68" t="str">
        <f>'Gala Scores'!$A$22</f>
        <v>B</v>
      </c>
      <c r="G33" s="9" t="str">
        <f>'Group Totals'!$C$3</f>
        <v>Boys</v>
      </c>
      <c r="H33" s="9" t="str">
        <f>'Group Totals'!$A$7</f>
        <v>Butterfly</v>
      </c>
      <c r="I33" s="9" t="str">
        <f>'Gala Scores'!$D177</f>
        <v>MARK KNIGHT </v>
      </c>
      <c r="J33" s="10">
        <f>IF('Gala Scores'!$F177=0,"",'Gala Scores'!$F177)</f>
        <v>37.41</v>
      </c>
    </row>
    <row r="34" spans="1:10" ht="21.75" customHeight="1" thickBot="1">
      <c r="A34" s="69" t="str">
        <f>'Gala Scores'!$A$22</f>
        <v>B</v>
      </c>
      <c r="B34" s="11" t="str">
        <f>'Group Totals'!$B$3</f>
        <v>Girls</v>
      </c>
      <c r="C34" s="11" t="str">
        <f>'Group Totals'!$A$7</f>
        <v>Butterfly</v>
      </c>
      <c r="D34" s="11">
        <f>'Gala Scores'!$D172</f>
      </c>
      <c r="E34" s="12">
        <f>IF('Gala Scores'!$F172=0,"",'Gala Scores'!$F172)</f>
      </c>
      <c r="F34" s="69" t="str">
        <f>'Gala Scores'!$A$22</f>
        <v>B</v>
      </c>
      <c r="G34" s="11" t="str">
        <f>'Group Totals'!$C$3</f>
        <v>Boys</v>
      </c>
      <c r="H34" s="11" t="str">
        <f>'Group Totals'!$A$7</f>
        <v>Butterfly</v>
      </c>
      <c r="I34" s="11" t="str">
        <f>'Gala Scores'!$D178</f>
        <v>LUKE CAIRNDOFF</v>
      </c>
      <c r="J34" s="12">
        <f>IF('Gala Scores'!$F178=0,"",'Gala Scores'!$F178)</f>
        <v>33.93</v>
      </c>
    </row>
    <row r="35" spans="1:10" ht="21.75" customHeight="1">
      <c r="A35" s="67" t="str">
        <f>'Gala Scores'!$A$30</f>
        <v>C</v>
      </c>
      <c r="B35" s="6" t="str">
        <f>'Group Totals'!$B$3</f>
        <v>Girls</v>
      </c>
      <c r="C35" s="6" t="str">
        <f>'Group Totals'!$A$7</f>
        <v>Butterfly</v>
      </c>
      <c r="D35" s="6" t="str">
        <f>'Gala Scores'!$D182</f>
        <v>CHARLOTTE SAVAGE</v>
      </c>
      <c r="E35" s="7">
        <f>IF('Gala Scores'!$F182=0,"",'Gala Scores'!$F182)</f>
        <v>23.71</v>
      </c>
      <c r="F35" s="67" t="str">
        <f>'Gala Scores'!$A$30</f>
        <v>C</v>
      </c>
      <c r="G35" s="6" t="str">
        <f>'Group Totals'!$C$3</f>
        <v>Boys</v>
      </c>
      <c r="H35" s="6" t="str">
        <f>'Group Totals'!$A$7</f>
        <v>Butterfly</v>
      </c>
      <c r="I35" s="6" t="str">
        <f>'Gala Scores'!$D188</f>
        <v>JOSEPH MCcALLISTER</v>
      </c>
      <c r="J35" s="7">
        <f>IF('Gala Scores'!$F188=0,"",'Gala Scores'!$F188)</f>
        <v>19.47</v>
      </c>
    </row>
    <row r="36" spans="1:10" ht="21.75" customHeight="1">
      <c r="A36" s="68" t="str">
        <f>'Gala Scores'!$A$30</f>
        <v>C</v>
      </c>
      <c r="B36" s="9" t="str">
        <f>'Group Totals'!$B$3</f>
        <v>Girls</v>
      </c>
      <c r="C36" s="9" t="str">
        <f>'Group Totals'!$A$7</f>
        <v>Butterfly</v>
      </c>
      <c r="D36" s="9" t="str">
        <f>'Gala Scores'!$D183</f>
        <v>OLIVIA MISKELLY</v>
      </c>
      <c r="E36" s="10">
        <f>IF('Gala Scores'!$F183=0,"",'Gala Scores'!$F183)</f>
        <v>19.13</v>
      </c>
      <c r="F36" s="68" t="str">
        <f>'Gala Scores'!$A$30</f>
        <v>C</v>
      </c>
      <c r="G36" s="9" t="str">
        <f>'Group Totals'!$C$3</f>
        <v>Boys</v>
      </c>
      <c r="H36" s="9" t="str">
        <f>'Group Totals'!$A$7</f>
        <v>Butterfly</v>
      </c>
      <c r="I36" s="9" t="str">
        <f>'Gala Scores'!$D189</f>
        <v>AIDEN MALLET</v>
      </c>
      <c r="J36" s="10">
        <f>IF('Gala Scores'!$F189=0,"",'Gala Scores'!$F189)</f>
        <v>18.47</v>
      </c>
    </row>
    <row r="37" spans="1:10" ht="21.75" customHeight="1" thickBot="1">
      <c r="A37" s="69" t="str">
        <f>'Gala Scores'!$A$30</f>
        <v>C</v>
      </c>
      <c r="B37" s="11" t="str">
        <f>'Group Totals'!$B$3</f>
        <v>Girls</v>
      </c>
      <c r="C37" s="11" t="str">
        <f>'Group Totals'!$A$7</f>
        <v>Butterfly</v>
      </c>
      <c r="D37" s="11">
        <f>'Gala Scores'!$D184</f>
      </c>
      <c r="E37" s="12">
        <f>IF('Gala Scores'!$F184=0,"",'Gala Scores'!$F184)</f>
      </c>
      <c r="F37" s="69" t="str">
        <f>'Gala Scores'!$A$30</f>
        <v>C</v>
      </c>
      <c r="G37" s="11" t="str">
        <f>'Group Totals'!$C$3</f>
        <v>Boys</v>
      </c>
      <c r="H37" s="11" t="str">
        <f>'Group Totals'!$A$7</f>
        <v>Butterfly</v>
      </c>
      <c r="I37" s="11" t="str">
        <f>'Gala Scores'!$D190</f>
        <v>MICHAEL UHOMOIBHI</v>
      </c>
      <c r="J37" s="12">
        <f>IF('Gala Scores'!$F190=0,"",'Gala Scores'!$F190)</f>
        <v>24.2</v>
      </c>
    </row>
    <row r="38" spans="1:10" ht="21.75" customHeight="1">
      <c r="A38" s="67" t="str">
        <f>'Gala Scores'!$A$38</f>
        <v>D</v>
      </c>
      <c r="B38" s="6" t="str">
        <f>'Group Totals'!$B$3</f>
        <v>Girls</v>
      </c>
      <c r="C38" s="6" t="str">
        <f>'Group Totals'!$A$7</f>
        <v>Butterfly</v>
      </c>
      <c r="D38" s="6" t="str">
        <f>'Gala Scores'!$D194</f>
        <v>EMILY BURNS</v>
      </c>
      <c r="E38" s="7">
        <f>IF('Gala Scores'!$F194=0,"",'Gala Scores'!$F194)</f>
        <v>19.09</v>
      </c>
      <c r="F38" s="67" t="str">
        <f>'Gala Scores'!$A$38</f>
        <v>D</v>
      </c>
      <c r="G38" s="6" t="str">
        <f>'Group Totals'!$C$3</f>
        <v>Boys</v>
      </c>
      <c r="H38" s="6" t="str">
        <f>'Group Totals'!$A$7</f>
        <v>Butterfly</v>
      </c>
      <c r="I38" s="6" t="str">
        <f>'Gala Scores'!$D200</f>
        <v>THOMAS NAY</v>
      </c>
      <c r="J38" s="7">
        <f>IF('Gala Scores'!$F200=0,"",'Gala Scores'!$F200)</f>
        <v>23.72</v>
      </c>
    </row>
    <row r="39" spans="1:10" ht="21.75" customHeight="1">
      <c r="A39" s="68" t="str">
        <f>'Gala Scores'!$A$38</f>
        <v>D</v>
      </c>
      <c r="B39" s="9" t="str">
        <f>'Group Totals'!$B$3</f>
        <v>Girls</v>
      </c>
      <c r="C39" s="9" t="str">
        <f>'Group Totals'!$A$7</f>
        <v>Butterfly</v>
      </c>
      <c r="D39" s="9" t="str">
        <f>'Gala Scores'!$D195</f>
        <v>AMY QUINN</v>
      </c>
      <c r="E39" s="10">
        <f>IF('Gala Scores'!$F195=0,"",'Gala Scores'!$F195)</f>
        <v>18.64</v>
      </c>
      <c r="F39" s="68" t="str">
        <f>'Gala Scores'!$A$38</f>
        <v>D</v>
      </c>
      <c r="G39" s="9" t="str">
        <f>'Group Totals'!$C$3</f>
        <v>Boys</v>
      </c>
      <c r="H39" s="9" t="str">
        <f>'Group Totals'!$A$7</f>
        <v>Butterfly</v>
      </c>
      <c r="I39" s="9" t="str">
        <f>'Gala Scores'!$D201</f>
        <v>FIONTANN ROGERS </v>
      </c>
      <c r="J39" s="10">
        <f>IF('Gala Scores'!$F201=0,"",'Gala Scores'!$F201)</f>
        <v>19.99</v>
      </c>
    </row>
    <row r="40" spans="1:10" ht="21.75" customHeight="1" thickBot="1">
      <c r="A40" s="69" t="str">
        <f>'Gala Scores'!$A$38</f>
        <v>D</v>
      </c>
      <c r="B40" s="11" t="str">
        <f>'Group Totals'!$B$3</f>
        <v>Girls</v>
      </c>
      <c r="C40" s="11" t="str">
        <f>'Group Totals'!$A$7</f>
        <v>Butterfly</v>
      </c>
      <c r="D40" s="11">
        <f>'Gala Scores'!$D196</f>
      </c>
      <c r="E40" s="12">
        <f>IF('Gala Scores'!$F196=0,"",'Gala Scores'!$F196)</f>
      </c>
      <c r="F40" s="69" t="str">
        <f>'Gala Scores'!$A$38</f>
        <v>D</v>
      </c>
      <c r="G40" s="11" t="str">
        <f>'Group Totals'!$C$3</f>
        <v>Boys</v>
      </c>
      <c r="H40" s="11" t="str">
        <f>'Group Totals'!$A$7</f>
        <v>Butterfly</v>
      </c>
      <c r="I40" s="11" t="str">
        <f>'Gala Scores'!$D202</f>
        <v>FINTAN MAGEE</v>
      </c>
      <c r="J40" s="12">
        <f>IF('Gala Scores'!$F202=0,"",'Gala Scores'!$F202)</f>
        <v>30.88</v>
      </c>
    </row>
    <row r="41" spans="1:10" ht="21.75" customHeight="1">
      <c r="A41" s="67" t="str">
        <f>'Gala Scores'!$A$14</f>
        <v>A</v>
      </c>
      <c r="B41" s="6" t="str">
        <f>'Group Totals'!$B$3</f>
        <v>Girls</v>
      </c>
      <c r="C41" s="6" t="str">
        <f>'Group Totals'!$A$8</f>
        <v>Front Crawl</v>
      </c>
      <c r="D41" s="6" t="str">
        <f>'Gala Scores'!$D211</f>
        <v>GRACE SAVAGE</v>
      </c>
      <c r="E41" s="7">
        <f>IF('Gala Scores'!$F211=0,"",'Gala Scores'!$F211)</f>
        <v>23.5</v>
      </c>
      <c r="F41" s="67" t="str">
        <f>'Gala Scores'!$A$14</f>
        <v>A</v>
      </c>
      <c r="G41" s="6" t="str">
        <f>'Group Totals'!$C$3</f>
        <v>Boys</v>
      </c>
      <c r="H41" s="6" t="str">
        <f>'Group Totals'!$A$8</f>
        <v>Front Crawl</v>
      </c>
      <c r="I41" s="6" t="str">
        <f>'Gala Scores'!$D217</f>
        <v>JACK NAY</v>
      </c>
      <c r="J41" s="7">
        <f>IF('Gala Scores'!$F217=0,"",'Gala Scores'!$F217)</f>
        <v>29.09</v>
      </c>
    </row>
    <row r="42" spans="1:10" ht="21.75" customHeight="1">
      <c r="A42" s="68" t="str">
        <f>'Gala Scores'!$A$14</f>
        <v>A</v>
      </c>
      <c r="B42" s="9" t="str">
        <f>'Group Totals'!$B$3</f>
        <v>Girls</v>
      </c>
      <c r="C42" s="9" t="str">
        <f>'Group Totals'!$A$8</f>
        <v>Front Crawl</v>
      </c>
      <c r="D42" s="9" t="str">
        <f>'Gala Scores'!$D212</f>
        <v>AOIFE  MASON</v>
      </c>
      <c r="E42" s="10">
        <f>IF('Gala Scores'!$F212=0,"",'Gala Scores'!$F212)</f>
        <v>21.31</v>
      </c>
      <c r="F42" s="68" t="str">
        <f>'Gala Scores'!$A$14</f>
        <v>A</v>
      </c>
      <c r="G42" s="9" t="str">
        <f>'Group Totals'!$C$3</f>
        <v>Boys</v>
      </c>
      <c r="H42" s="9" t="str">
        <f>'Group Totals'!$A$8</f>
        <v>Front Crawl</v>
      </c>
      <c r="I42" s="9" t="str">
        <f>'Gala Scores'!$D218</f>
        <v>PADDY EXLEY</v>
      </c>
      <c r="J42" s="10">
        <f>IF('Gala Scores'!$F218=0,"",'Gala Scores'!$F218)</f>
        <v>23.93</v>
      </c>
    </row>
    <row r="43" spans="1:10" ht="21.75" customHeight="1" thickBot="1">
      <c r="A43" s="69" t="str">
        <f>'Gala Scores'!$A$14</f>
        <v>A</v>
      </c>
      <c r="B43" s="11" t="str">
        <f>'Group Totals'!$B$3</f>
        <v>Girls</v>
      </c>
      <c r="C43" s="11" t="str">
        <f>'Group Totals'!$A$8</f>
        <v>Front Crawl</v>
      </c>
      <c r="D43" s="11">
        <f>'Gala Scores'!$D213</f>
      </c>
      <c r="E43" s="12">
        <f>IF('Gala Scores'!$F213=0,"",'Gala Scores'!$F213)</f>
      </c>
      <c r="F43" s="69" t="str">
        <f>'Gala Scores'!$A$14</f>
        <v>A</v>
      </c>
      <c r="G43" s="11" t="str">
        <f>'Group Totals'!$C$3</f>
        <v>Boys</v>
      </c>
      <c r="H43" s="11" t="str">
        <f>'Group Totals'!$A$8</f>
        <v>Front Crawl</v>
      </c>
      <c r="I43" s="11" t="str">
        <f>'Gala Scores'!$D219</f>
        <v>JACK BLAYNEY</v>
      </c>
      <c r="J43" s="12">
        <f>IF('Gala Scores'!$F219=0,"",'Gala Scores'!$F219)</f>
        <v>29.89</v>
      </c>
    </row>
    <row r="44" spans="1:10" ht="21.75" customHeight="1">
      <c r="A44" s="67" t="str">
        <f>'Gala Scores'!$A$22</f>
        <v>B</v>
      </c>
      <c r="B44" s="6" t="str">
        <f>'Group Totals'!$B$3</f>
        <v>Girls</v>
      </c>
      <c r="C44" s="6" t="str">
        <f>'Group Totals'!$A$8</f>
        <v>Front Crawl</v>
      </c>
      <c r="D44" s="6" t="str">
        <f>'Gala Scores'!$D223</f>
        <v>AOIFE MALLET</v>
      </c>
      <c r="E44" s="7">
        <f>IF('Gala Scores'!$F223=0,"",'Gala Scores'!$F223)</f>
        <v>18.91</v>
      </c>
      <c r="F44" s="67" t="str">
        <f>'Gala Scores'!$A$22</f>
        <v>B</v>
      </c>
      <c r="G44" s="6" t="str">
        <f>'Group Totals'!$C$3</f>
        <v>Boys</v>
      </c>
      <c r="H44" s="6" t="str">
        <f>'Group Totals'!$A$8</f>
        <v>Front Crawl</v>
      </c>
      <c r="I44" s="6" t="str">
        <f>'Gala Scores'!$D229</f>
        <v>CONOR BURNS</v>
      </c>
      <c r="J44" s="7">
        <f>IF('Gala Scores'!$F229=0,"",'Gala Scores'!$F229)</f>
        <v>24.18</v>
      </c>
    </row>
    <row r="45" spans="1:10" ht="21.75" customHeight="1">
      <c r="A45" s="68" t="str">
        <f>'Gala Scores'!$A$22</f>
        <v>B</v>
      </c>
      <c r="B45" s="9" t="str">
        <f>'Group Totals'!$B$3</f>
        <v>Girls</v>
      </c>
      <c r="C45" s="9" t="str">
        <f>'Group Totals'!$A$8</f>
        <v>Front Crawl</v>
      </c>
      <c r="D45" s="9" t="str">
        <f>'Gala Scores'!$D224</f>
        <v>ENYA CLARK</v>
      </c>
      <c r="E45" s="10">
        <f>IF('Gala Scores'!$F224=0,"",'Gala Scores'!$F224)</f>
        <v>21.19</v>
      </c>
      <c r="F45" s="68" t="str">
        <f>'Gala Scores'!$A$22</f>
        <v>B</v>
      </c>
      <c r="G45" s="9" t="str">
        <f>'Group Totals'!$C$3</f>
        <v>Boys</v>
      </c>
      <c r="H45" s="9" t="str">
        <f>'Group Totals'!$A$8</f>
        <v>Front Crawl</v>
      </c>
      <c r="I45" s="9" t="str">
        <f>'Gala Scores'!$D230</f>
        <v>MARK KNIGHT</v>
      </c>
      <c r="J45" s="10">
        <f>IF('Gala Scores'!$F230=0,"",'Gala Scores'!$F230)</f>
        <v>25.29</v>
      </c>
    </row>
    <row r="46" spans="1:10" ht="21.75" customHeight="1" thickBot="1">
      <c r="A46" s="69" t="str">
        <f>'Gala Scores'!$A$22</f>
        <v>B</v>
      </c>
      <c r="B46" s="11" t="str">
        <f>'Group Totals'!$B$3</f>
        <v>Girls</v>
      </c>
      <c r="C46" s="11" t="str">
        <f>'Group Totals'!$A$8</f>
        <v>Front Crawl</v>
      </c>
      <c r="D46" s="11">
        <f>'Gala Scores'!$D225</f>
      </c>
      <c r="E46" s="12">
        <f>IF('Gala Scores'!$F225=0,"",'Gala Scores'!$F225)</f>
      </c>
      <c r="F46" s="69" t="str">
        <f>'Gala Scores'!$A$22</f>
        <v>B</v>
      </c>
      <c r="G46" s="11" t="str">
        <f>'Group Totals'!$C$3</f>
        <v>Boys</v>
      </c>
      <c r="H46" s="11" t="str">
        <f>'Group Totals'!$A$8</f>
        <v>Front Crawl</v>
      </c>
      <c r="I46" s="11" t="str">
        <f>'Gala Scores'!$D231</f>
        <v>LUCAS ONEILL</v>
      </c>
      <c r="J46" s="12">
        <f>IF('Gala Scores'!$F231=0,"",'Gala Scores'!$F231)</f>
        <v>23.29</v>
      </c>
    </row>
    <row r="47" spans="1:10" ht="21.75" customHeight="1">
      <c r="A47" s="67" t="str">
        <f>'Gala Scores'!$A$30</f>
        <v>C</v>
      </c>
      <c r="B47" s="6" t="str">
        <f>'Group Totals'!$B$3</f>
        <v>Girls</v>
      </c>
      <c r="C47" s="6" t="str">
        <f>'Group Totals'!$A$8</f>
        <v>Front Crawl</v>
      </c>
      <c r="D47" s="6" t="str">
        <f>'Gala Scores'!$D235</f>
        <v>CHARLOTTE SAVAGE</v>
      </c>
      <c r="E47" s="7">
        <f>IF('Gala Scores'!$F235=0,"",'Gala Scores'!$F235)</f>
        <v>20.1</v>
      </c>
      <c r="F47" s="67" t="str">
        <f>'Gala Scores'!$A$30</f>
        <v>C</v>
      </c>
      <c r="G47" s="6" t="str">
        <f>'Group Totals'!$C$3</f>
        <v>Boys</v>
      </c>
      <c r="H47" s="6" t="str">
        <f>'Group Totals'!$A$8</f>
        <v>Front Crawl</v>
      </c>
      <c r="I47" s="6" t="str">
        <f>'Gala Scores'!$D241</f>
        <v>AIDEN MALLET</v>
      </c>
      <c r="J47" s="7">
        <f>IF('Gala Scores'!$F241=0,"",'Gala Scores'!$F241)</f>
        <v>16.68</v>
      </c>
    </row>
    <row r="48" spans="1:10" ht="21.75" customHeight="1">
      <c r="A48" s="68" t="str">
        <f>'Gala Scores'!$A$30</f>
        <v>C</v>
      </c>
      <c r="B48" s="9" t="str">
        <f>'Group Totals'!$B$3</f>
        <v>Girls</v>
      </c>
      <c r="C48" s="9" t="str">
        <f>'Group Totals'!$A$8</f>
        <v>Front Crawl</v>
      </c>
      <c r="D48" s="9" t="str">
        <f>'Gala Scores'!$D236</f>
        <v>OLIVIA  MISKELLY</v>
      </c>
      <c r="E48" s="10">
        <f>IF('Gala Scores'!$F236=0,"",'Gala Scores'!$F236)</f>
        <v>15.88</v>
      </c>
      <c r="F48" s="68" t="str">
        <f>'Gala Scores'!$A$30</f>
        <v>C</v>
      </c>
      <c r="G48" s="9" t="str">
        <f>'Group Totals'!$C$3</f>
        <v>Boys</v>
      </c>
      <c r="H48" s="9" t="str">
        <f>'Group Totals'!$A$8</f>
        <v>Front Crawl</v>
      </c>
      <c r="I48" s="9" t="str">
        <f>'Gala Scores'!$D242</f>
        <v>NIALL MCAULEY</v>
      </c>
      <c r="J48" s="10">
        <f>IF('Gala Scores'!$F242=0,"",'Gala Scores'!$F242)</f>
        <v>18.41</v>
      </c>
    </row>
    <row r="49" spans="1:10" ht="21.75" customHeight="1" thickBot="1">
      <c r="A49" s="69" t="str">
        <f>'Gala Scores'!$A$30</f>
        <v>C</v>
      </c>
      <c r="B49" s="11" t="str">
        <f>'Group Totals'!$B$3</f>
        <v>Girls</v>
      </c>
      <c r="C49" s="11" t="str">
        <f>'Group Totals'!$A$8</f>
        <v>Front Crawl</v>
      </c>
      <c r="D49" s="11">
        <f>'Gala Scores'!$D237</f>
      </c>
      <c r="E49" s="12">
        <f>IF('Gala Scores'!$F237=0,"",'Gala Scores'!$F237)</f>
      </c>
      <c r="F49" s="69" t="str">
        <f>'Gala Scores'!$A$30</f>
        <v>C</v>
      </c>
      <c r="G49" s="11" t="str">
        <f>'Group Totals'!$C$3</f>
        <v>Boys</v>
      </c>
      <c r="H49" s="11" t="str">
        <f>'Group Totals'!$A$8</f>
        <v>Front Crawl</v>
      </c>
      <c r="I49" s="11" t="str">
        <f>'Gala Scores'!$D243</f>
        <v>JOSEPH MCCALLISTER</v>
      </c>
      <c r="J49" s="12">
        <f>IF('Gala Scores'!$F243=0,"",'Gala Scores'!$F243)</f>
        <v>17.35</v>
      </c>
    </row>
    <row r="50" spans="1:10" ht="21.75" customHeight="1">
      <c r="A50" s="67" t="str">
        <f>'Gala Scores'!$A$38</f>
        <v>D</v>
      </c>
      <c r="B50" s="6" t="str">
        <f>'Group Totals'!$B$3</f>
        <v>Girls</v>
      </c>
      <c r="C50" s="6" t="str">
        <f>'Group Totals'!$A$8</f>
        <v>Front Crawl</v>
      </c>
      <c r="D50" s="6" t="str">
        <f>'Gala Scores'!$D247</f>
        <v>SARAH BURNS</v>
      </c>
      <c r="E50" s="7">
        <f>IF('Gala Scores'!$F247=0,"",'Gala Scores'!$F247)</f>
        <v>18.54</v>
      </c>
      <c r="F50" s="67" t="str">
        <f>'Gala Scores'!$A$38</f>
        <v>D</v>
      </c>
      <c r="G50" s="6" t="str">
        <f>'Group Totals'!$C$3</f>
        <v>Boys</v>
      </c>
      <c r="H50" s="6" t="str">
        <f>'Group Totals'!$A$8</f>
        <v>Front Crawl</v>
      </c>
      <c r="I50" s="6" t="str">
        <f>'Gala Scores'!$D253</f>
        <v>THOMAS HANLON</v>
      </c>
      <c r="J50" s="7">
        <f>IF('Gala Scores'!$F253=0,"",'Gala Scores'!$F253)</f>
        <v>17.72</v>
      </c>
    </row>
    <row r="51" spans="1:10" ht="21.75" customHeight="1">
      <c r="A51" s="68" t="str">
        <f>'Gala Scores'!$A$38</f>
        <v>D</v>
      </c>
      <c r="B51" s="9" t="str">
        <f>'Group Totals'!$B$3</f>
        <v>Girls</v>
      </c>
      <c r="C51" s="9" t="str">
        <f>'Group Totals'!$A$8</f>
        <v>Front Crawl</v>
      </c>
      <c r="D51" s="9" t="str">
        <f>'Gala Scores'!$D248</f>
        <v>AMY QUINN</v>
      </c>
      <c r="E51" s="10">
        <f>IF('Gala Scores'!$F248=0,"",'Gala Scores'!$F248)</f>
        <v>17.77</v>
      </c>
      <c r="F51" s="68" t="str">
        <f>'Gala Scores'!$A$38</f>
        <v>D</v>
      </c>
      <c r="G51" s="9" t="str">
        <f>'Group Totals'!$C$3</f>
        <v>Boys</v>
      </c>
      <c r="H51" s="9" t="str">
        <f>'Group Totals'!$A$8</f>
        <v>Front Crawl</v>
      </c>
      <c r="I51" s="9" t="str">
        <f>'Gala Scores'!$D254</f>
        <v>FIOTAN ROGERS</v>
      </c>
      <c r="J51" s="10">
        <f>IF('Gala Scores'!$F254=0,"",'Gala Scores'!$F254)</f>
        <v>15.17</v>
      </c>
    </row>
    <row r="52" spans="1:10" ht="21.75" customHeight="1" thickBot="1">
      <c r="A52" s="69" t="str">
        <f>'Gala Scores'!$A$38</f>
        <v>D</v>
      </c>
      <c r="B52" s="11" t="str">
        <f>'Group Totals'!$B$3</f>
        <v>Girls</v>
      </c>
      <c r="C52" s="11" t="str">
        <f>'Group Totals'!$A$8</f>
        <v>Front Crawl</v>
      </c>
      <c r="D52" s="11">
        <f>'Gala Scores'!$D249</f>
      </c>
      <c r="E52" s="12">
        <f>IF('Gala Scores'!$F249=0,"",'Gala Scores'!$F249)</f>
      </c>
      <c r="F52" s="69" t="str">
        <f>'Gala Scores'!$A$38</f>
        <v>D</v>
      </c>
      <c r="G52" s="11" t="str">
        <f>'Group Totals'!$C$3</f>
        <v>Boys</v>
      </c>
      <c r="H52" s="11" t="str">
        <f>'Group Totals'!$A$8</f>
        <v>Front Crawl</v>
      </c>
      <c r="I52" s="11" t="str">
        <f>'Gala Scores'!$D255</f>
        <v>BEN MURTAGH</v>
      </c>
      <c r="J52" s="12">
        <f>IF('Gala Scores'!$F255=0,"",'Gala Scores'!$F255)</f>
        <v>21</v>
      </c>
    </row>
    <row r="53" spans="3:6" ht="21.75" customHeight="1">
      <c r="C53" s="13"/>
      <c r="F53" s="70"/>
    </row>
    <row r="54" spans="3:6" ht="21.75" customHeight="1">
      <c r="C54" s="13"/>
      <c r="F54" s="70"/>
    </row>
    <row r="55" spans="3:6" ht="21.75" customHeight="1">
      <c r="C55" s="13"/>
      <c r="F55" s="70"/>
    </row>
    <row r="56" spans="3:6" ht="21.75" customHeight="1">
      <c r="C56" s="13"/>
      <c r="F56" s="70"/>
    </row>
  </sheetData>
  <sheetProtection formatCells="0" formatColumns="0" formatRows="0" selectLockedCells="1" selectUnlockedCells="1"/>
  <mergeCells count="3">
    <mergeCell ref="A2:C2"/>
    <mergeCell ref="E2:F2"/>
    <mergeCell ref="H2:J2"/>
  </mergeCells>
  <printOptions horizontalCentered="1"/>
  <pageMargins left="0.31496062992125984" right="0.31496062992125984" top="0.4330708661417323" bottom="0.35433070866141736" header="0.2362204724409449" footer="0.31496062992125984"/>
  <pageSetup fitToHeight="1" fitToWidth="1" horizontalDpi="360" verticalDpi="360" orientation="portrait" paperSize="9" scale="66"/>
  <headerFooter alignWithMargins="0">
    <oddHeader>&amp;L&amp;F&amp;C&amp;A&amp;R&amp;D</oddHeader>
    <oddFooter>&amp;C&amp;F</oddFooter>
  </headerFooter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="90" zoomScaleNormal="90" zoomScalePageLayoutView="0" workbookViewId="0" topLeftCell="A1">
      <selection activeCell="H2" sqref="H2:J2"/>
    </sheetView>
  </sheetViews>
  <sheetFormatPr defaultColWidth="11.421875" defaultRowHeight="21.75" customHeight="1"/>
  <cols>
    <col min="1" max="1" width="8.140625" style="66" bestFit="1" customWidth="1"/>
    <col min="2" max="2" width="9.421875" style="8" bestFit="1" customWidth="1"/>
    <col min="3" max="3" width="18.421875" style="8" bestFit="1" customWidth="1"/>
    <col min="4" max="4" width="21.7109375" style="8" customWidth="1"/>
    <col min="5" max="5" width="11.28125" style="8" customWidth="1"/>
    <col min="6" max="6" width="8.140625" style="66" bestFit="1" customWidth="1"/>
    <col min="7" max="7" width="9.421875" style="8" bestFit="1" customWidth="1"/>
    <col min="8" max="8" width="18.421875" style="8" bestFit="1" customWidth="1"/>
    <col min="9" max="9" width="26.00390625" style="8" customWidth="1"/>
    <col min="10" max="10" width="13.00390625" style="8" customWidth="1"/>
    <col min="11" max="16384" width="11.421875" style="8" customWidth="1"/>
  </cols>
  <sheetData>
    <row r="1" spans="1:10" s="64" customFormat="1" ht="15.75">
      <c r="A1" s="64" t="s">
        <v>7</v>
      </c>
      <c r="E1" s="62"/>
      <c r="I1" s="63" t="s">
        <v>93</v>
      </c>
      <c r="J1" s="73" t="str">
        <f>'Gala Scores'!B2</f>
        <v>Saturday 06 January 2018</v>
      </c>
    </row>
    <row r="2" spans="1:10" s="5" customFormat="1" ht="21.75" customHeight="1">
      <c r="A2" s="443" t="str">
        <f>'Gala Scores'!A1</f>
        <v>Lecale</v>
      </c>
      <c r="B2" s="443"/>
      <c r="C2" s="443"/>
      <c r="E2" s="444" t="s">
        <v>96</v>
      </c>
      <c r="F2" s="444"/>
      <c r="H2" s="445" t="s">
        <v>26</v>
      </c>
      <c r="I2" s="445"/>
      <c r="J2" s="445"/>
    </row>
    <row r="3" spans="1:10" s="5" customFormat="1" ht="21.75" customHeight="1" thickBot="1">
      <c r="A3" s="65" t="s">
        <v>35</v>
      </c>
      <c r="B3" s="61">
        <f>'Gala Scores'!I297</f>
        <v>180</v>
      </c>
      <c r="E3" s="60"/>
      <c r="I3" s="65" t="s">
        <v>35</v>
      </c>
      <c r="J3" s="61">
        <f>'Gala Scores'!H297</f>
        <v>220</v>
      </c>
    </row>
    <row r="4" spans="1:10" s="5" customFormat="1" ht="21.75" customHeight="1" thickBot="1">
      <c r="A4" s="71" t="s">
        <v>36</v>
      </c>
      <c r="B4" s="3" t="s">
        <v>94</v>
      </c>
      <c r="C4" s="3" t="s">
        <v>95</v>
      </c>
      <c r="D4" s="3" t="s">
        <v>32</v>
      </c>
      <c r="E4" s="4" t="s">
        <v>34</v>
      </c>
      <c r="F4" s="72" t="s">
        <v>36</v>
      </c>
      <c r="G4" s="3" t="s">
        <v>94</v>
      </c>
      <c r="H4" s="3" t="s">
        <v>95</v>
      </c>
      <c r="I4" s="3" t="s">
        <v>32</v>
      </c>
      <c r="J4" s="4" t="s">
        <v>34</v>
      </c>
    </row>
    <row r="5" spans="1:10" ht="21.75" customHeight="1">
      <c r="A5" s="67" t="str">
        <f>'Gala Scores'!$A$14</f>
        <v>A</v>
      </c>
      <c r="B5" s="6" t="str">
        <f>'Group Totals'!$B$3</f>
        <v>Girls</v>
      </c>
      <c r="C5" s="6" t="str">
        <f>'Group Totals'!$A$5</f>
        <v>Backstroke</v>
      </c>
      <c r="D5" s="6" t="str">
        <f>'Gala Scores'!$D49</f>
        <v>Evie Park</v>
      </c>
      <c r="E5" s="7">
        <f>IF('Gala Scores'!$F49=0,"",'Gala Scores'!$F49)</f>
        <v>29.06</v>
      </c>
      <c r="F5" s="67" t="str">
        <f>'Gala Scores'!$A$14</f>
        <v>A</v>
      </c>
      <c r="G5" s="6" t="str">
        <f>'Group Totals'!$C$3</f>
        <v>Boys</v>
      </c>
      <c r="H5" s="6" t="str">
        <f>'Group Totals'!$A$5</f>
        <v>Backstroke</v>
      </c>
      <c r="I5" s="6" t="str">
        <f>'Gala Scores'!$D55</f>
        <v>Dylan McCullough</v>
      </c>
      <c r="J5" s="7">
        <f>IF('Gala Scores'!$F55=0,"",'Gala Scores'!$F55)</f>
        <v>29.65</v>
      </c>
    </row>
    <row r="6" spans="1:10" ht="21.75" customHeight="1">
      <c r="A6" s="68" t="str">
        <f>'Gala Scores'!$A$14</f>
        <v>A</v>
      </c>
      <c r="B6" s="9" t="str">
        <f>'Group Totals'!$B$3</f>
        <v>Girls</v>
      </c>
      <c r="C6" s="9" t="str">
        <f>'Group Totals'!$A$5</f>
        <v>Backstroke</v>
      </c>
      <c r="D6" s="9" t="str">
        <f>'Gala Scores'!$D50</f>
        <v>Hannah Tohill</v>
      </c>
      <c r="E6" s="10">
        <f>IF('Gala Scores'!$F50=0,"",'Gala Scores'!$F50)</f>
        <v>28.44</v>
      </c>
      <c r="F6" s="68" t="str">
        <f>'Gala Scores'!$A$14</f>
        <v>A</v>
      </c>
      <c r="G6" s="9" t="str">
        <f>'Group Totals'!$C$3</f>
        <v>Boys</v>
      </c>
      <c r="H6" s="9" t="str">
        <f>'Group Totals'!$A$5</f>
        <v>Backstroke</v>
      </c>
      <c r="I6" s="9" t="str">
        <f>'Gala Scores'!$D56</f>
        <v>Henry Fisher</v>
      </c>
      <c r="J6" s="10">
        <f>IF('Gala Scores'!$F56=0,"",'Gala Scores'!$F56)</f>
        <v>28.38</v>
      </c>
    </row>
    <row r="7" spans="1:10" ht="21.75" customHeight="1" thickBot="1">
      <c r="A7" s="69" t="str">
        <f>'Gala Scores'!$A$14</f>
        <v>A</v>
      </c>
      <c r="B7" s="11" t="str">
        <f>'Group Totals'!$B$3</f>
        <v>Girls</v>
      </c>
      <c r="C7" s="11" t="str">
        <f>'Group Totals'!$A$5</f>
        <v>Backstroke</v>
      </c>
      <c r="D7" s="11" t="str">
        <f>'Gala Scores'!$D51</f>
        <v>Callie Kennedy</v>
      </c>
      <c r="E7" s="12">
        <f>IF('Gala Scores'!$F51=0,"",'Gala Scores'!$F51)</f>
        <v>32.59</v>
      </c>
      <c r="F7" s="69" t="str">
        <f>'Gala Scores'!$A$14</f>
        <v>A</v>
      </c>
      <c r="G7" s="11" t="str">
        <f>'Group Totals'!$C$3</f>
        <v>Boys</v>
      </c>
      <c r="H7" s="11" t="str">
        <f>'Group Totals'!$A$5</f>
        <v>Backstroke</v>
      </c>
      <c r="I7" s="11">
        <f>'Gala Scores'!$D57</f>
      </c>
      <c r="J7" s="12">
        <f>IF('Gala Scores'!$F57=0,"",'Gala Scores'!$F57)</f>
      </c>
    </row>
    <row r="8" spans="1:10" ht="21.75" customHeight="1">
      <c r="A8" s="67" t="str">
        <f>'Gala Scores'!$A$22</f>
        <v>B</v>
      </c>
      <c r="B8" s="6" t="str">
        <f>'Group Totals'!$B$3</f>
        <v>Girls</v>
      </c>
      <c r="C8" s="6" t="str">
        <f>'Group Totals'!$A$5</f>
        <v>Backstroke</v>
      </c>
      <c r="D8" s="6" t="str">
        <f>'Gala Scores'!$D61</f>
        <v>Ellie Adair</v>
      </c>
      <c r="E8" s="7">
        <f>IF('Gala Scores'!$F61=0,"",'Gala Scores'!$F61)</f>
        <v>21.97</v>
      </c>
      <c r="F8" s="67" t="str">
        <f>'Gala Scores'!$A$22</f>
        <v>B</v>
      </c>
      <c r="G8" s="6" t="str">
        <f>'Group Totals'!$C$3</f>
        <v>Boys</v>
      </c>
      <c r="H8" s="6" t="str">
        <f>'Group Totals'!$A$5</f>
        <v>Backstroke</v>
      </c>
      <c r="I8" s="6" t="str">
        <f>'Gala Scores'!$D67</f>
        <v>Daniel McGivern</v>
      </c>
      <c r="J8" s="7">
        <f>IF('Gala Scores'!$F67=0,"",'Gala Scores'!$F67)</f>
        <v>22.37</v>
      </c>
    </row>
    <row r="9" spans="1:10" ht="21.75" customHeight="1">
      <c r="A9" s="68" t="str">
        <f>'Gala Scores'!$A$22</f>
        <v>B</v>
      </c>
      <c r="B9" s="9" t="str">
        <f>'Group Totals'!$B$3</f>
        <v>Girls</v>
      </c>
      <c r="C9" s="9" t="str">
        <f>'Group Totals'!$A$5</f>
        <v>Backstroke</v>
      </c>
      <c r="D9" s="9" t="str">
        <f>'Gala Scores'!$D62</f>
        <v>Isabel Wainwright</v>
      </c>
      <c r="E9" s="10">
        <f>IF('Gala Scores'!$F62=0,"",'Gala Scores'!$F62)</f>
        <v>23.19</v>
      </c>
      <c r="F9" s="68" t="str">
        <f>'Gala Scores'!$A$22</f>
        <v>B</v>
      </c>
      <c r="G9" s="9" t="str">
        <f>'Group Totals'!$C$3</f>
        <v>Boys</v>
      </c>
      <c r="H9" s="9" t="str">
        <f>'Group Totals'!$A$5</f>
        <v>Backstroke</v>
      </c>
      <c r="I9" s="9" t="str">
        <f>'Gala Scores'!$D68</f>
        <v>Aaron Caskey</v>
      </c>
      <c r="J9" s="10">
        <f>IF('Gala Scores'!$F68=0,"",'Gala Scores'!$F68)</f>
        <v>21.28</v>
      </c>
    </row>
    <row r="10" spans="1:10" ht="21.75" customHeight="1" thickBot="1">
      <c r="A10" s="69" t="str">
        <f>'Gala Scores'!$A$22</f>
        <v>B</v>
      </c>
      <c r="B10" s="11" t="str">
        <f>'Group Totals'!$B$3</f>
        <v>Girls</v>
      </c>
      <c r="C10" s="11" t="str">
        <f>'Group Totals'!$A$5</f>
        <v>Backstroke</v>
      </c>
      <c r="D10" s="11" t="str">
        <f>'Gala Scores'!$D63</f>
        <v>Elyse Erskyne</v>
      </c>
      <c r="E10" s="12">
        <f>IF('Gala Scores'!$F63=0,"",'Gala Scores'!$F63)</f>
        <v>26.81</v>
      </c>
      <c r="F10" s="69" t="str">
        <f>'Gala Scores'!$A$22</f>
        <v>B</v>
      </c>
      <c r="G10" s="11" t="str">
        <f>'Group Totals'!$C$3</f>
        <v>Boys</v>
      </c>
      <c r="H10" s="11" t="str">
        <f>'Group Totals'!$A$5</f>
        <v>Backstroke</v>
      </c>
      <c r="I10" s="11">
        <f>'Gala Scores'!$D69</f>
      </c>
      <c r="J10" s="12">
        <f>IF('Gala Scores'!$F69=0,"",'Gala Scores'!$F69)</f>
      </c>
    </row>
    <row r="11" spans="1:10" ht="21.75" customHeight="1">
      <c r="A11" s="67" t="str">
        <f>'Gala Scores'!$A$30</f>
        <v>C</v>
      </c>
      <c r="B11" s="6" t="str">
        <f>'Group Totals'!$B$3</f>
        <v>Girls</v>
      </c>
      <c r="C11" s="6" t="str">
        <f>'Group Totals'!$A$5</f>
        <v>Backstroke</v>
      </c>
      <c r="D11" s="6" t="str">
        <f>'Gala Scores'!$D73</f>
        <v>Ava O'Rawe</v>
      </c>
      <c r="E11" s="7">
        <f>IF('Gala Scores'!$F73=0,"",'Gala Scores'!$F73)</f>
        <v>22.38</v>
      </c>
      <c r="F11" s="67" t="str">
        <f>'Gala Scores'!$A$30</f>
        <v>C</v>
      </c>
      <c r="G11" s="6" t="str">
        <f>'Group Totals'!$C$3</f>
        <v>Boys</v>
      </c>
      <c r="H11" s="6" t="str">
        <f>'Group Totals'!$A$5</f>
        <v>Backstroke</v>
      </c>
      <c r="I11" s="6" t="str">
        <f>'Gala Scores'!$D79</f>
        <v>Ryan Barrow</v>
      </c>
      <c r="J11" s="7">
        <f>IF('Gala Scores'!$F79=0,"",'Gala Scores'!$F79)</f>
        <v>20.03</v>
      </c>
    </row>
    <row r="12" spans="1:10" ht="21.75" customHeight="1">
      <c r="A12" s="68" t="str">
        <f>'Gala Scores'!$A$30</f>
        <v>C</v>
      </c>
      <c r="B12" s="9" t="str">
        <f>'Group Totals'!$B$3</f>
        <v>Girls</v>
      </c>
      <c r="C12" s="9" t="str">
        <f>'Group Totals'!$A$5</f>
        <v>Backstroke</v>
      </c>
      <c r="D12" s="9" t="str">
        <f>'Gala Scores'!$D74</f>
        <v>Erin McGivern</v>
      </c>
      <c r="E12" s="10">
        <f>IF('Gala Scores'!$F74=0,"",'Gala Scores'!$F74)</f>
        <v>21.09</v>
      </c>
      <c r="F12" s="68" t="str">
        <f>'Gala Scores'!$A$30</f>
        <v>C</v>
      </c>
      <c r="G12" s="9" t="str">
        <f>'Group Totals'!$C$3</f>
        <v>Boys</v>
      </c>
      <c r="H12" s="9" t="str">
        <f>'Group Totals'!$A$5</f>
        <v>Backstroke</v>
      </c>
      <c r="I12" s="9" t="str">
        <f>'Gala Scores'!$D80</f>
        <v>Thomas Evans</v>
      </c>
      <c r="J12" s="10">
        <f>IF('Gala Scores'!$F80=0,"",'Gala Scores'!$F80)</f>
        <v>20.15</v>
      </c>
    </row>
    <row r="13" spans="1:10" ht="21.75" customHeight="1" thickBot="1">
      <c r="A13" s="69" t="str">
        <f>'Gala Scores'!$A$30</f>
        <v>C</v>
      </c>
      <c r="B13" s="11" t="str">
        <f>'Group Totals'!$B$3</f>
        <v>Girls</v>
      </c>
      <c r="C13" s="11" t="str">
        <f>'Group Totals'!$A$5</f>
        <v>Backstroke</v>
      </c>
      <c r="D13" s="11" t="str">
        <f>'Gala Scores'!$D75</f>
        <v>Holly Fisher</v>
      </c>
      <c r="E13" s="12">
        <f>IF('Gala Scores'!$F75=0,"",'Gala Scores'!$F75)</f>
        <v>23.25</v>
      </c>
      <c r="F13" s="69" t="str">
        <f>'Gala Scores'!$A$30</f>
        <v>C</v>
      </c>
      <c r="G13" s="11" t="str">
        <f>'Group Totals'!$C$3</f>
        <v>Boys</v>
      </c>
      <c r="H13" s="11" t="str">
        <f>'Group Totals'!$A$5</f>
        <v>Backstroke</v>
      </c>
      <c r="I13" s="11">
        <f>'Gala Scores'!$D81</f>
      </c>
      <c r="J13" s="12">
        <f>IF('Gala Scores'!$F81=0,"",'Gala Scores'!$F81)</f>
      </c>
    </row>
    <row r="14" spans="1:10" ht="21.75" customHeight="1">
      <c r="A14" s="67" t="str">
        <f>'Gala Scores'!$A$38</f>
        <v>D</v>
      </c>
      <c r="B14" s="6" t="str">
        <f>'Group Totals'!$B$3</f>
        <v>Girls</v>
      </c>
      <c r="C14" s="6" t="str">
        <f>'Group Totals'!$A$5</f>
        <v>Backstroke</v>
      </c>
      <c r="D14" s="6" t="str">
        <f>'Gala Scores'!$D85</f>
        <v>Hannah Leetch</v>
      </c>
      <c r="E14" s="7">
        <f>IF('Gala Scores'!$F85=0,"",'Gala Scores'!$F85)</f>
        <v>18.78</v>
      </c>
      <c r="F14" s="67" t="str">
        <f>'Gala Scores'!$A$38</f>
        <v>D</v>
      </c>
      <c r="G14" s="6" t="str">
        <f>'Group Totals'!$C$3</f>
        <v>Boys</v>
      </c>
      <c r="H14" s="6" t="str">
        <f>'Group Totals'!$A$5</f>
        <v>Backstroke</v>
      </c>
      <c r="I14" s="6" t="str">
        <f>'Gala Scores'!$D91</f>
        <v>Ryan Addison</v>
      </c>
      <c r="J14" s="7">
        <f>IF('Gala Scores'!$F91=0,"",'Gala Scores'!$F91)</f>
        <v>21.22</v>
      </c>
    </row>
    <row r="15" spans="1:10" ht="21.75" customHeight="1">
      <c r="A15" s="68" t="str">
        <f>'Gala Scores'!$A$38</f>
        <v>D</v>
      </c>
      <c r="B15" s="9" t="str">
        <f>'Group Totals'!$B$3</f>
        <v>Girls</v>
      </c>
      <c r="C15" s="9" t="str">
        <f>'Group Totals'!$A$5</f>
        <v>Backstroke</v>
      </c>
      <c r="D15" s="9" t="str">
        <f>'Gala Scores'!$D86</f>
        <v>Hannah Morrison</v>
      </c>
      <c r="E15" s="10">
        <f>IF('Gala Scores'!$F86=0,"",'Gala Scores'!$F86)</f>
        <v>18.65</v>
      </c>
      <c r="F15" s="68" t="str">
        <f>'Gala Scores'!$A$38</f>
        <v>D</v>
      </c>
      <c r="G15" s="9" t="str">
        <f>'Group Totals'!$C$3</f>
        <v>Boys</v>
      </c>
      <c r="H15" s="9" t="str">
        <f>'Group Totals'!$A$5</f>
        <v>Backstroke</v>
      </c>
      <c r="I15" s="9" t="str">
        <f>'Gala Scores'!$D92</f>
        <v>Michael Leetch</v>
      </c>
      <c r="J15" s="10">
        <f>IF('Gala Scores'!$F92=0,"",'Gala Scores'!$F92)</f>
        <v>18.09</v>
      </c>
    </row>
    <row r="16" spans="1:10" ht="21.75" customHeight="1" thickBot="1">
      <c r="A16" s="69" t="str">
        <f>'Gala Scores'!$A$38</f>
        <v>D</v>
      </c>
      <c r="B16" s="11" t="str">
        <f>'Group Totals'!$B$3</f>
        <v>Girls</v>
      </c>
      <c r="C16" s="11" t="str">
        <f>'Group Totals'!$A$5</f>
        <v>Backstroke</v>
      </c>
      <c r="D16" s="11" t="str">
        <f>'Gala Scores'!$D87</f>
        <v>Amy Robinson</v>
      </c>
      <c r="E16" s="12">
        <f>IF('Gala Scores'!$F87=0,"",'Gala Scores'!$F87)</f>
        <v>23.56</v>
      </c>
      <c r="F16" s="69" t="str">
        <f>'Gala Scores'!$A$38</f>
        <v>D</v>
      </c>
      <c r="G16" s="11" t="str">
        <f>'Group Totals'!$C$3</f>
        <v>Boys</v>
      </c>
      <c r="H16" s="11" t="str">
        <f>'Group Totals'!$A$5</f>
        <v>Backstroke</v>
      </c>
      <c r="I16" s="11">
        <f>'Gala Scores'!$D93</f>
      </c>
      <c r="J16" s="12">
        <f>IF('Gala Scores'!$F93=0,"",'Gala Scores'!$F93)</f>
      </c>
    </row>
    <row r="17" spans="1:10" ht="21.75" customHeight="1">
      <c r="A17" s="67" t="str">
        <f>'Gala Scores'!$A$14</f>
        <v>A</v>
      </c>
      <c r="B17" s="6" t="str">
        <f>'Group Totals'!$B$3</f>
        <v>Girls</v>
      </c>
      <c r="C17" s="6" t="str">
        <f>'Group Totals'!$A$6</f>
        <v>Breaststroke</v>
      </c>
      <c r="D17" s="6" t="str">
        <f>'Gala Scores'!$D102</f>
        <v>Hannah Tohill</v>
      </c>
      <c r="E17" s="7">
        <f>IF('Gala Scores'!$F102=0,"",'Gala Scores'!$F102)</f>
        <v>42.13</v>
      </c>
      <c r="F17" s="67" t="str">
        <f>'Gala Scores'!$A$14</f>
        <v>A</v>
      </c>
      <c r="G17" s="6" t="str">
        <f>'Group Totals'!$C$3</f>
        <v>Boys</v>
      </c>
      <c r="H17" s="6" t="str">
        <f>'Group Totals'!$A$6</f>
        <v>Breaststroke</v>
      </c>
      <c r="I17" s="6" t="str">
        <f>'Gala Scores'!$D108</f>
        <v>Robert McCluney</v>
      </c>
      <c r="J17" s="7">
        <f>IF('Gala Scores'!$F108=0,"",'Gala Scores'!$F108)</f>
        <v>39.31</v>
      </c>
    </row>
    <row r="18" spans="1:10" ht="21.75" customHeight="1">
      <c r="A18" s="68" t="str">
        <f>'Gala Scores'!$A$14</f>
        <v>A</v>
      </c>
      <c r="B18" s="9" t="str">
        <f>'Group Totals'!$B$3</f>
        <v>Girls</v>
      </c>
      <c r="C18" s="9" t="str">
        <f>'Group Totals'!$A$6</f>
        <v>Breaststroke</v>
      </c>
      <c r="D18" s="9" t="str">
        <f>'Gala Scores'!$D103</f>
        <v>Callie kennedy</v>
      </c>
      <c r="E18" s="10">
        <f>IF('Gala Scores'!$F103=0,"",'Gala Scores'!$F103)</f>
        <v>34.72</v>
      </c>
      <c r="F18" s="68" t="str">
        <f>'Gala Scores'!$A$14</f>
        <v>A</v>
      </c>
      <c r="G18" s="9" t="str">
        <f>'Group Totals'!$C$3</f>
        <v>Boys</v>
      </c>
      <c r="H18" s="9" t="str">
        <f>'Group Totals'!$A$6</f>
        <v>Breaststroke</v>
      </c>
      <c r="I18" s="9" t="str">
        <f>'Gala Scores'!$D109</f>
        <v>Dylan McCullough</v>
      </c>
      <c r="J18" s="10">
        <f>IF('Gala Scores'!$F109=0,"",'Gala Scores'!$F109)</f>
        <v>40.28</v>
      </c>
    </row>
    <row r="19" spans="1:10" ht="21.75" customHeight="1" thickBot="1">
      <c r="A19" s="69" t="str">
        <f>'Gala Scores'!$A$14</f>
        <v>A</v>
      </c>
      <c r="B19" s="11" t="str">
        <f>'Group Totals'!$B$3</f>
        <v>Girls</v>
      </c>
      <c r="C19" s="11" t="str">
        <f>'Group Totals'!$A$6</f>
        <v>Breaststroke</v>
      </c>
      <c r="D19" s="11" t="str">
        <f>'Gala Scores'!$D104</f>
        <v>Evie Park</v>
      </c>
      <c r="E19" s="12">
        <f>IF('Gala Scores'!$F104=0,"",'Gala Scores'!$F104)</f>
        <v>46.72</v>
      </c>
      <c r="F19" s="69" t="str">
        <f>'Gala Scores'!$A$14</f>
        <v>A</v>
      </c>
      <c r="G19" s="11" t="str">
        <f>'Group Totals'!$C$3</f>
        <v>Boys</v>
      </c>
      <c r="H19" s="11" t="str">
        <f>'Group Totals'!$A$6</f>
        <v>Breaststroke</v>
      </c>
      <c r="I19" s="11">
        <f>'Gala Scores'!$D110</f>
      </c>
      <c r="J19" s="12">
        <f>IF('Gala Scores'!$F110=0,"",'Gala Scores'!$F110)</f>
      </c>
    </row>
    <row r="20" spans="1:10" ht="21.75" customHeight="1">
      <c r="A20" s="67" t="str">
        <f>'Gala Scores'!$A$22</f>
        <v>B</v>
      </c>
      <c r="B20" s="6" t="str">
        <f>'Group Totals'!$B$3</f>
        <v>Girls</v>
      </c>
      <c r="C20" s="6" t="str">
        <f>'Group Totals'!$A$6</f>
        <v>Breaststroke</v>
      </c>
      <c r="D20" s="6" t="str">
        <f>'Gala Scores'!$D114</f>
        <v>Ellie Adair</v>
      </c>
      <c r="E20" s="7">
        <f>IF('Gala Scores'!$F114=0,"",'Gala Scores'!$F114)</f>
        <v>28.59</v>
      </c>
      <c r="F20" s="67" t="str">
        <f>'Gala Scores'!$A$22</f>
        <v>B</v>
      </c>
      <c r="G20" s="6" t="str">
        <f>'Group Totals'!$C$3</f>
        <v>Boys</v>
      </c>
      <c r="H20" s="6" t="str">
        <f>'Group Totals'!$A$6</f>
        <v>Breaststroke</v>
      </c>
      <c r="I20" s="6" t="str">
        <f>'Gala Scores'!$D120</f>
        <v>Daniel McGivern</v>
      </c>
      <c r="J20" s="7">
        <f>IF('Gala Scores'!$F120=0,"",'Gala Scores'!$F120)</f>
        <v>26.63</v>
      </c>
    </row>
    <row r="21" spans="1:10" ht="21.75" customHeight="1">
      <c r="A21" s="68" t="str">
        <f>'Gala Scores'!$A$22</f>
        <v>B</v>
      </c>
      <c r="B21" s="9" t="str">
        <f>'Group Totals'!$B$3</f>
        <v>Girls</v>
      </c>
      <c r="C21" s="9" t="str">
        <f>'Group Totals'!$A$6</f>
        <v>Breaststroke</v>
      </c>
      <c r="D21" s="9" t="str">
        <f>'Gala Scores'!$D115</f>
        <v>Isabel Wainwright</v>
      </c>
      <c r="E21" s="10">
        <f>IF('Gala Scores'!$F115=0,"",'Gala Scores'!$F115)</f>
        <v>25.41</v>
      </c>
      <c r="F21" s="68" t="str">
        <f>'Gala Scores'!$A$22</f>
        <v>B</v>
      </c>
      <c r="G21" s="9" t="str">
        <f>'Group Totals'!$C$3</f>
        <v>Boys</v>
      </c>
      <c r="H21" s="9" t="str">
        <f>'Group Totals'!$A$6</f>
        <v>Breaststroke</v>
      </c>
      <c r="I21" s="9" t="str">
        <f>'Gala Scores'!$D121</f>
        <v>Aaron Caskey</v>
      </c>
      <c r="J21" s="10">
        <f>IF('Gala Scores'!$F121=0,"",'Gala Scores'!$F121)</f>
        <v>24.88</v>
      </c>
    </row>
    <row r="22" spans="1:10" ht="21.75" customHeight="1" thickBot="1">
      <c r="A22" s="69" t="str">
        <f>'Gala Scores'!$A$22</f>
        <v>B</v>
      </c>
      <c r="B22" s="11" t="str">
        <f>'Group Totals'!$B$3</f>
        <v>Girls</v>
      </c>
      <c r="C22" s="11" t="str">
        <f>'Group Totals'!$A$6</f>
        <v>Breaststroke</v>
      </c>
      <c r="D22" s="11" t="str">
        <f>'Gala Scores'!$D116</f>
        <v>Maria Cana</v>
      </c>
      <c r="E22" s="12">
        <f>IF('Gala Scores'!$F116=0,"",'Gala Scores'!$F116)</f>
        <v>31.41</v>
      </c>
      <c r="F22" s="69" t="str">
        <f>'Gala Scores'!$A$22</f>
        <v>B</v>
      </c>
      <c r="G22" s="11" t="str">
        <f>'Group Totals'!$C$3</f>
        <v>Boys</v>
      </c>
      <c r="H22" s="11" t="str">
        <f>'Group Totals'!$A$6</f>
        <v>Breaststroke</v>
      </c>
      <c r="I22" s="11">
        <f>'Gala Scores'!$D122</f>
      </c>
      <c r="J22" s="12">
        <f>IF('Gala Scores'!$F122=0,"",'Gala Scores'!$F122)</f>
      </c>
    </row>
    <row r="23" spans="1:10" ht="21.75" customHeight="1">
      <c r="A23" s="67" t="str">
        <f>'Gala Scores'!$A$30</f>
        <v>C</v>
      </c>
      <c r="B23" s="6" t="str">
        <f>'Group Totals'!$B$3</f>
        <v>Girls</v>
      </c>
      <c r="C23" s="6" t="str">
        <f>'Group Totals'!$A$6</f>
        <v>Breaststroke</v>
      </c>
      <c r="D23" s="6" t="str">
        <f>'Gala Scores'!$D126</f>
        <v>Amelie Pittam</v>
      </c>
      <c r="E23" s="7">
        <f>IF('Gala Scores'!$F126=0,"",'Gala Scores'!$F126)</f>
        <v>22.91</v>
      </c>
      <c r="F23" s="67" t="str">
        <f>'Gala Scores'!$A$30</f>
        <v>C</v>
      </c>
      <c r="G23" s="6" t="str">
        <f>'Group Totals'!$C$3</f>
        <v>Boys</v>
      </c>
      <c r="H23" s="6" t="str">
        <f>'Group Totals'!$A$6</f>
        <v>Breaststroke</v>
      </c>
      <c r="I23" s="6" t="str">
        <f>'Gala Scores'!$D132</f>
        <v>Harry Lamont</v>
      </c>
      <c r="J23" s="7">
        <f>IF('Gala Scores'!$F132=0,"",'Gala Scores'!$F132)</f>
        <v>23.84</v>
      </c>
    </row>
    <row r="24" spans="1:10" ht="21.75" customHeight="1">
      <c r="A24" s="68" t="str">
        <f>'Gala Scores'!$A$30</f>
        <v>C</v>
      </c>
      <c r="B24" s="9" t="str">
        <f>'Group Totals'!$B$3</f>
        <v>Girls</v>
      </c>
      <c r="C24" s="9" t="str">
        <f>'Group Totals'!$A$6</f>
        <v>Breaststroke</v>
      </c>
      <c r="D24" s="9" t="str">
        <f>'Gala Scores'!$D127</f>
        <v>Erin McGivern</v>
      </c>
      <c r="E24" s="10">
        <f>IF('Gala Scores'!$F127=0,"",'Gala Scores'!$F127)</f>
        <v>22.66</v>
      </c>
      <c r="F24" s="68" t="str">
        <f>'Gala Scores'!$A$30</f>
        <v>C</v>
      </c>
      <c r="G24" s="9" t="str">
        <f>'Group Totals'!$C$3</f>
        <v>Boys</v>
      </c>
      <c r="H24" s="9" t="str">
        <f>'Group Totals'!$A$6</f>
        <v>Breaststroke</v>
      </c>
      <c r="I24" s="9" t="str">
        <f>'Gala Scores'!$D133</f>
        <v>Thomas Evans</v>
      </c>
      <c r="J24" s="10">
        <f>IF('Gala Scores'!$F133=0,"",'Gala Scores'!$F133)</f>
        <v>22.59</v>
      </c>
    </row>
    <row r="25" spans="1:10" ht="21.75" customHeight="1" thickBot="1">
      <c r="A25" s="69" t="str">
        <f>'Gala Scores'!$A$30</f>
        <v>C</v>
      </c>
      <c r="B25" s="11" t="str">
        <f>'Group Totals'!$B$3</f>
        <v>Girls</v>
      </c>
      <c r="C25" s="11" t="str">
        <f>'Group Totals'!$A$6</f>
        <v>Breaststroke</v>
      </c>
      <c r="D25" s="11" t="str">
        <f>'Gala Scores'!$D128</f>
        <v>Briony Robertson</v>
      </c>
      <c r="E25" s="12">
        <f>IF('Gala Scores'!$F128=0,"",'Gala Scores'!$F128)</f>
        <v>26</v>
      </c>
      <c r="F25" s="69" t="str">
        <f>'Gala Scores'!$A$30</f>
        <v>C</v>
      </c>
      <c r="G25" s="11" t="str">
        <f>'Group Totals'!$C$3</f>
        <v>Boys</v>
      </c>
      <c r="H25" s="11" t="str">
        <f>'Group Totals'!$A$6</f>
        <v>Breaststroke</v>
      </c>
      <c r="I25" s="11">
        <f>'Gala Scores'!$D134</f>
      </c>
      <c r="J25" s="12">
        <f>IF('Gala Scores'!$F134=0,"",'Gala Scores'!$F134)</f>
      </c>
    </row>
    <row r="26" spans="1:10" ht="21.75" customHeight="1">
      <c r="A26" s="67" t="str">
        <f>'Gala Scores'!$A$38</f>
        <v>D</v>
      </c>
      <c r="B26" s="6" t="str">
        <f>'Group Totals'!$B$3</f>
        <v>Girls</v>
      </c>
      <c r="C26" s="6" t="str">
        <f>'Group Totals'!$A$6</f>
        <v>Breaststroke</v>
      </c>
      <c r="D26" s="6" t="str">
        <f>'Gala Scores'!$D138</f>
        <v>Hannah Leetch</v>
      </c>
      <c r="E26" s="7">
        <f>IF('Gala Scores'!$F138=0,"",'Gala Scores'!$F138)</f>
        <v>20.87</v>
      </c>
      <c r="F26" s="67" t="str">
        <f>'Gala Scores'!$A$38</f>
        <v>D</v>
      </c>
      <c r="G26" s="6" t="str">
        <f>'Group Totals'!$C$3</f>
        <v>Boys</v>
      </c>
      <c r="H26" s="6" t="str">
        <f>'Group Totals'!$A$6</f>
        <v>Breaststroke</v>
      </c>
      <c r="I26" s="9" t="str">
        <f>'Gala Scores'!$D144</f>
        <v>Michael Leetch</v>
      </c>
      <c r="J26" s="10">
        <f>IF('Gala Scores'!$F144=0,"",'Gala Scores'!$F144)</f>
        <v>21.13</v>
      </c>
    </row>
    <row r="27" spans="1:10" ht="21.75" customHeight="1">
      <c r="A27" s="68" t="str">
        <f>'Gala Scores'!$A$38</f>
        <v>D</v>
      </c>
      <c r="B27" s="9" t="str">
        <f>'Group Totals'!$B$3</f>
        <v>Girls</v>
      </c>
      <c r="C27" s="9" t="str">
        <f>'Group Totals'!$A$6</f>
        <v>Breaststroke</v>
      </c>
      <c r="D27" s="9" t="str">
        <f>'Gala Scores'!$D139</f>
        <v>Ruby Gray</v>
      </c>
      <c r="E27" s="10">
        <f>IF('Gala Scores'!$F139=0,"",'Gala Scores'!$F139)</f>
        <v>21.85</v>
      </c>
      <c r="F27" s="68" t="str">
        <f>'Gala Scores'!$A$38</f>
        <v>D</v>
      </c>
      <c r="G27" s="9" t="str">
        <f>'Group Totals'!$C$3</f>
        <v>Boys</v>
      </c>
      <c r="H27" s="9" t="str">
        <f>'Group Totals'!$A$6</f>
        <v>Breaststroke</v>
      </c>
      <c r="I27" s="9" t="str">
        <f>'Gala Scores'!$D145</f>
        <v>Ryan Addison</v>
      </c>
      <c r="J27" s="10">
        <f>IF('Gala Scores'!$F145=0,"",'Gala Scores'!$F145)</f>
        <v>21.69</v>
      </c>
    </row>
    <row r="28" spans="1:10" ht="21.75" customHeight="1" thickBot="1">
      <c r="A28" s="69" t="str">
        <f>'Gala Scores'!$A$38</f>
        <v>D</v>
      </c>
      <c r="B28" s="11" t="str">
        <f>'Group Totals'!$B$3</f>
        <v>Girls</v>
      </c>
      <c r="C28" s="11" t="str">
        <f>'Group Totals'!$A$6</f>
        <v>Breaststroke</v>
      </c>
      <c r="D28" s="11" t="str">
        <f>'Gala Scores'!$D140</f>
        <v>Gemma Clyde</v>
      </c>
      <c r="E28" s="12">
        <f>IF('Gala Scores'!$F140=0,"",'Gala Scores'!$F140)</f>
        <v>24.09</v>
      </c>
      <c r="F28" s="69" t="str">
        <f>'Gala Scores'!$A$38</f>
        <v>D</v>
      </c>
      <c r="G28" s="11" t="str">
        <f>'Group Totals'!$C$3</f>
        <v>Boys</v>
      </c>
      <c r="H28" s="11" t="str">
        <f>'Group Totals'!$A$6</f>
        <v>Breaststroke</v>
      </c>
      <c r="I28" s="11">
        <f>'Gala Scores'!$D146</f>
      </c>
      <c r="J28" s="12">
        <f>IF('Gala Scores'!$F146=0,"",'Gala Scores'!$F146)</f>
      </c>
    </row>
    <row r="29" spans="1:10" ht="21.75" customHeight="1">
      <c r="A29" s="67" t="str">
        <f>'Gala Scores'!$A$14</f>
        <v>A</v>
      </c>
      <c r="B29" s="6" t="str">
        <f>'Group Totals'!$B$3</f>
        <v>Girls</v>
      </c>
      <c r="C29" s="6" t="str">
        <f>'Group Totals'!$A$7</f>
        <v>Butterfly</v>
      </c>
      <c r="D29" s="6" t="str">
        <f>'Gala Scores'!$D155</f>
        <v>Hannah Tohill</v>
      </c>
      <c r="E29" s="7">
        <f>IF('Gala Scores'!$F155=0,"",'Gala Scores'!$F155)</f>
        <v>43.94</v>
      </c>
      <c r="F29" s="67" t="str">
        <f>'Gala Scores'!$A$14</f>
        <v>A</v>
      </c>
      <c r="G29" s="6" t="str">
        <f>'Group Totals'!$C$3</f>
        <v>Boys</v>
      </c>
      <c r="H29" s="6" t="str">
        <f>'Group Totals'!$A$7</f>
        <v>Butterfly</v>
      </c>
      <c r="I29" s="6" t="str">
        <f>'Gala Scores'!$D161</f>
        <v>Robert McCluney</v>
      </c>
      <c r="J29" s="7">
        <f>IF('Gala Scores'!$F161=0,"",'Gala Scores'!$F161)</f>
        <v>36.37</v>
      </c>
    </row>
    <row r="30" spans="1:10" ht="21.75" customHeight="1">
      <c r="A30" s="68" t="str">
        <f>'Gala Scores'!$A$14</f>
        <v>A</v>
      </c>
      <c r="B30" s="9" t="str">
        <f>'Group Totals'!$B$3</f>
        <v>Girls</v>
      </c>
      <c r="C30" s="9" t="str">
        <f>'Group Totals'!$A$7</f>
        <v>Butterfly</v>
      </c>
      <c r="D30" s="198" t="str">
        <f>'Gala Scores'!$D156</f>
        <v>Callie Kennedy</v>
      </c>
      <c r="E30" s="199">
        <f>IF('Gala Scores'!$F156=0,"",'Gala Scores'!$F156)</f>
        <v>36.47</v>
      </c>
      <c r="F30" s="68" t="str">
        <f>'Gala Scores'!$A$14</f>
        <v>A</v>
      </c>
      <c r="G30" s="9" t="str">
        <f>'Group Totals'!$C$3</f>
        <v>Boys</v>
      </c>
      <c r="H30" s="9" t="str">
        <f>'Group Totals'!$A$7</f>
        <v>Butterfly</v>
      </c>
      <c r="I30" s="9" t="str">
        <f>'Gala Scores'!$D162</f>
        <v>Dylan McCullough</v>
      </c>
      <c r="J30" s="10">
        <f>IF('Gala Scores'!$F162=0,"",'Gala Scores'!$F162)</f>
        <v>36.69</v>
      </c>
    </row>
    <row r="31" spans="1:10" ht="21.75" customHeight="1" thickBot="1">
      <c r="A31" s="69" t="str">
        <f>'Gala Scores'!$A$14</f>
        <v>A</v>
      </c>
      <c r="B31" s="11" t="str">
        <f>'Group Totals'!$B$3</f>
        <v>Girls</v>
      </c>
      <c r="C31" s="11" t="str">
        <f>'Group Totals'!$A$7</f>
        <v>Butterfly</v>
      </c>
      <c r="D31" s="198" t="str">
        <f>'Gala Scores'!$D157</f>
        <v>Evie Park</v>
      </c>
      <c r="E31" s="199">
        <f>IF('Gala Scores'!$F157=0,"",'Gala Scores'!$F157)</f>
        <v>42.25</v>
      </c>
      <c r="F31" s="69" t="str">
        <f>'Gala Scores'!$A$14</f>
        <v>A</v>
      </c>
      <c r="G31" s="11" t="str">
        <f>'Group Totals'!$C$3</f>
        <v>Boys</v>
      </c>
      <c r="H31" s="11" t="str">
        <f>'Group Totals'!$A$7</f>
        <v>Butterfly</v>
      </c>
      <c r="I31" s="11">
        <f>'Gala Scores'!$D163</f>
      </c>
      <c r="J31" s="12">
        <f>IF('Gala Scores'!$F163=0,"",'Gala Scores'!$F163)</f>
      </c>
    </row>
    <row r="32" spans="1:10" ht="21.75" customHeight="1">
      <c r="A32" s="67" t="str">
        <f>'Gala Scores'!$A$22</f>
        <v>B</v>
      </c>
      <c r="B32" s="6" t="str">
        <f>'Group Totals'!$B$3</f>
        <v>Girls</v>
      </c>
      <c r="C32" s="6" t="str">
        <f>'Group Totals'!$A$7</f>
        <v>Butterfly</v>
      </c>
      <c r="D32" s="6" t="str">
        <f>'Gala Scores'!$D167</f>
        <v>Ellie Adair</v>
      </c>
      <c r="E32" s="7">
        <f>IF('Gala Scores'!$F167=0,"",'Gala Scores'!$F167)</f>
        <v>24.5</v>
      </c>
      <c r="F32" s="67" t="str">
        <f>'Gala Scores'!$A$22</f>
        <v>B</v>
      </c>
      <c r="G32" s="6" t="str">
        <f>'Group Totals'!$C$3</f>
        <v>Boys</v>
      </c>
      <c r="H32" s="6" t="str">
        <f>'Group Totals'!$A$7</f>
        <v>Butterfly</v>
      </c>
      <c r="I32" s="6" t="str">
        <f>'Gala Scores'!$D173</f>
        <v>Cody Lau</v>
      </c>
      <c r="J32" s="7">
        <f>IF('Gala Scores'!$F173=0,"",'Gala Scores'!$F173)</f>
        <v>24.69</v>
      </c>
    </row>
    <row r="33" spans="1:10" ht="21.75" customHeight="1">
      <c r="A33" s="68" t="str">
        <f>'Gala Scores'!$A$22</f>
        <v>B</v>
      </c>
      <c r="B33" s="9" t="str">
        <f>'Group Totals'!$B$3</f>
        <v>Girls</v>
      </c>
      <c r="C33" s="9" t="str">
        <f>'Group Totals'!$A$7</f>
        <v>Butterfly</v>
      </c>
      <c r="D33" s="9" t="str">
        <f>'Gala Scores'!$D168</f>
        <v>Isabel Wainwright</v>
      </c>
      <c r="E33" s="10">
        <f>IF('Gala Scores'!$F168=0,"",'Gala Scores'!$F168)</f>
        <v>23.09</v>
      </c>
      <c r="F33" s="68" t="str">
        <f>'Gala Scores'!$A$22</f>
        <v>B</v>
      </c>
      <c r="G33" s="9" t="str">
        <f>'Group Totals'!$C$3</f>
        <v>Boys</v>
      </c>
      <c r="H33" s="9" t="str">
        <f>'Group Totals'!$A$7</f>
        <v>Butterfly</v>
      </c>
      <c r="I33" s="9" t="str">
        <f>'Gala Scores'!$D174</f>
        <v>Aaron Caskey</v>
      </c>
      <c r="J33" s="10">
        <f>IF('Gala Scores'!$F174=0,"",'Gala Scores'!$F174)</f>
        <v>19.35</v>
      </c>
    </row>
    <row r="34" spans="1:10" ht="21.75" customHeight="1" thickBot="1">
      <c r="A34" s="69" t="str">
        <f>'Gala Scores'!$A$22</f>
        <v>B</v>
      </c>
      <c r="B34" s="11" t="str">
        <f>'Group Totals'!$B$3</f>
        <v>Girls</v>
      </c>
      <c r="C34" s="11" t="str">
        <f>'Group Totals'!$A$7</f>
        <v>Butterfly</v>
      </c>
      <c r="D34" s="11" t="str">
        <f>'Gala Scores'!$D169</f>
        <v>Sophie Mullan</v>
      </c>
      <c r="E34" s="12">
        <f>IF('Gala Scores'!$F169=0,"",'Gala Scores'!$F169)</f>
        <v>30.28</v>
      </c>
      <c r="F34" s="69" t="str">
        <f>'Gala Scores'!$A$22</f>
        <v>B</v>
      </c>
      <c r="G34" s="11" t="str">
        <f>'Group Totals'!$C$3</f>
        <v>Boys</v>
      </c>
      <c r="H34" s="11" t="str">
        <f>'Group Totals'!$A$7</f>
        <v>Butterfly</v>
      </c>
      <c r="I34" s="11">
        <f>'Gala Scores'!$D175</f>
      </c>
      <c r="J34" s="12">
        <f>IF('Gala Scores'!$F175=0,"",'Gala Scores'!$F175)</f>
      </c>
    </row>
    <row r="35" spans="1:10" ht="21.75" customHeight="1">
      <c r="A35" s="67" t="str">
        <f>'Gala Scores'!$A$30</f>
        <v>C</v>
      </c>
      <c r="B35" s="6" t="str">
        <f>'Group Totals'!$B$3</f>
        <v>Girls</v>
      </c>
      <c r="C35" s="6" t="str">
        <f>'Group Totals'!$A$7</f>
        <v>Butterfly</v>
      </c>
      <c r="D35" s="6" t="str">
        <f>'Gala Scores'!$D179</f>
        <v>Amelie Pittam</v>
      </c>
      <c r="E35" s="7">
        <f>IF('Gala Scores'!$F179=0,"",'Gala Scores'!$F179)</f>
        <v>20.53</v>
      </c>
      <c r="F35" s="67" t="str">
        <f>'Gala Scores'!$A$30</f>
        <v>C</v>
      </c>
      <c r="G35" s="6" t="str">
        <f>'Group Totals'!$C$3</f>
        <v>Boys</v>
      </c>
      <c r="H35" s="6" t="str">
        <f>'Group Totals'!$A$7</f>
        <v>Butterfly</v>
      </c>
      <c r="I35" s="6" t="str">
        <f>'Gala Scores'!$D185</f>
        <v>Ryan Barrow</v>
      </c>
      <c r="J35" s="7">
        <f>IF('Gala Scores'!$F185=0,"",'Gala Scores'!$F185)</f>
        <v>21.06</v>
      </c>
    </row>
    <row r="36" spans="1:10" ht="21.75" customHeight="1">
      <c r="A36" s="68" t="str">
        <f>'Gala Scores'!$A$30</f>
        <v>C</v>
      </c>
      <c r="B36" s="9" t="str">
        <f>'Group Totals'!$B$3</f>
        <v>Girls</v>
      </c>
      <c r="C36" s="9" t="str">
        <f>'Group Totals'!$A$7</f>
        <v>Butterfly</v>
      </c>
      <c r="D36" s="9" t="str">
        <f>'Gala Scores'!$D180</f>
        <v>Erin McGivern</v>
      </c>
      <c r="E36" s="10">
        <f>IF('Gala Scores'!$F180=0,"",'Gala Scores'!$F180)</f>
        <v>17.23</v>
      </c>
      <c r="F36" s="68" t="str">
        <f>'Gala Scores'!$A$30</f>
        <v>C</v>
      </c>
      <c r="G36" s="9" t="str">
        <f>'Group Totals'!$C$3</f>
        <v>Boys</v>
      </c>
      <c r="H36" s="9" t="str">
        <f>'Group Totals'!$A$7</f>
        <v>Butterfly</v>
      </c>
      <c r="I36" s="9" t="str">
        <f>'Gala Scores'!$D186</f>
        <v>Thomas Evans</v>
      </c>
      <c r="J36" s="10">
        <f>IF('Gala Scores'!$F186=0,"",'Gala Scores'!$F186)</f>
        <v>18.22</v>
      </c>
    </row>
    <row r="37" spans="1:10" ht="21.75" customHeight="1" thickBot="1">
      <c r="A37" s="69" t="str">
        <f>'Gala Scores'!$A$30</f>
        <v>C</v>
      </c>
      <c r="B37" s="11" t="str">
        <f>'Group Totals'!$B$3</f>
        <v>Girls</v>
      </c>
      <c r="C37" s="11" t="str">
        <f>'Group Totals'!$A$7</f>
        <v>Butterfly</v>
      </c>
      <c r="D37" s="11" t="str">
        <f>'Gala Scores'!$D181</f>
        <v>Emily Hill</v>
      </c>
      <c r="E37" s="12">
        <f>IF('Gala Scores'!$F181=0,"",'Gala Scores'!$F181)</f>
        <v>19.6</v>
      </c>
      <c r="F37" s="69" t="str">
        <f>'Gala Scores'!$A$30</f>
        <v>C</v>
      </c>
      <c r="G37" s="11" t="str">
        <f>'Group Totals'!$C$3</f>
        <v>Boys</v>
      </c>
      <c r="H37" s="11" t="str">
        <f>'Group Totals'!$A$7</f>
        <v>Butterfly</v>
      </c>
      <c r="I37" s="11">
        <f>'Gala Scores'!$D187</f>
      </c>
      <c r="J37" s="12">
        <f>IF('Gala Scores'!$F187=0,"",'Gala Scores'!$F187)</f>
      </c>
    </row>
    <row r="38" spans="1:10" ht="21.75" customHeight="1">
      <c r="A38" s="67" t="str">
        <f>'Gala Scores'!$A$38</f>
        <v>D</v>
      </c>
      <c r="B38" s="6" t="str">
        <f>'Group Totals'!$B$3</f>
        <v>Girls</v>
      </c>
      <c r="C38" s="6" t="str">
        <f>'Group Totals'!$A$7</f>
        <v>Butterfly</v>
      </c>
      <c r="D38" s="6" t="str">
        <f>'Gala Scores'!$D191</f>
        <v>Hannah Leetch</v>
      </c>
      <c r="E38" s="7">
        <f>IF('Gala Scores'!$F191=0,"",'Gala Scores'!$F191)</f>
        <v>18.38</v>
      </c>
      <c r="F38" s="67" t="str">
        <f>'Gala Scores'!$A$38</f>
        <v>D</v>
      </c>
      <c r="G38" s="6" t="str">
        <f>'Group Totals'!$C$3</f>
        <v>Boys</v>
      </c>
      <c r="H38" s="6" t="str">
        <f>'Group Totals'!$A$7</f>
        <v>Butterfly</v>
      </c>
      <c r="I38" s="6" t="str">
        <f>'Gala Scores'!$D197</f>
        <v>Corey McKillop</v>
      </c>
      <c r="J38" s="7">
        <f>IF('Gala Scores'!$F197=0,"",'Gala Scores'!$F197)</f>
        <v>20.56</v>
      </c>
    </row>
    <row r="39" spans="1:10" ht="21.75" customHeight="1">
      <c r="A39" s="68" t="str">
        <f>'Gala Scores'!$A$38</f>
        <v>D</v>
      </c>
      <c r="B39" s="9" t="str">
        <f>'Group Totals'!$B$3</f>
        <v>Girls</v>
      </c>
      <c r="C39" s="9" t="str">
        <f>'Group Totals'!$A$7</f>
        <v>Butterfly</v>
      </c>
      <c r="D39" s="9" t="str">
        <f>'Gala Scores'!$D192</f>
        <v>Hannah Morrison</v>
      </c>
      <c r="E39" s="10">
        <f>IF('Gala Scores'!$F192=0,"",'Gala Scores'!$F192)</f>
        <v>17.97</v>
      </c>
      <c r="F39" s="68" t="str">
        <f>'Gala Scores'!$A$38</f>
        <v>D</v>
      </c>
      <c r="G39" s="9" t="str">
        <f>'Group Totals'!$C$3</f>
        <v>Boys</v>
      </c>
      <c r="H39" s="9" t="str">
        <f>'Group Totals'!$A$7</f>
        <v>Butterfly</v>
      </c>
      <c r="I39" s="9" t="str">
        <f>'Gala Scores'!$D198</f>
        <v>Michael Leetch</v>
      </c>
      <c r="J39" s="10">
        <f>IF('Gala Scores'!$F198=0,"",'Gala Scores'!$F198)</f>
        <v>16.25</v>
      </c>
    </row>
    <row r="40" spans="1:10" ht="21.75" customHeight="1" thickBot="1">
      <c r="A40" s="69" t="str">
        <f>'Gala Scores'!$A$38</f>
        <v>D</v>
      </c>
      <c r="B40" s="11" t="str">
        <f>'Group Totals'!$B$3</f>
        <v>Girls</v>
      </c>
      <c r="C40" s="11" t="str">
        <f>'Group Totals'!$A$7</f>
        <v>Butterfly</v>
      </c>
      <c r="D40" s="11" t="str">
        <f>'Gala Scores'!$D193</f>
        <v>Molly Liggett</v>
      </c>
      <c r="E40" s="12">
        <f>IF('Gala Scores'!$F193=0,"",'Gala Scores'!$F193)</f>
        <v>17.28</v>
      </c>
      <c r="F40" s="69" t="str">
        <f>'Gala Scores'!$A$38</f>
        <v>D</v>
      </c>
      <c r="G40" s="11" t="str">
        <f>'Group Totals'!$C$3</f>
        <v>Boys</v>
      </c>
      <c r="H40" s="11" t="str">
        <f>'Group Totals'!$A$7</f>
        <v>Butterfly</v>
      </c>
      <c r="I40" s="11">
        <f>'Gala Scores'!$D199</f>
      </c>
      <c r="J40" s="12">
        <f>IF('Gala Scores'!$F199=0,"",'Gala Scores'!$F199)</f>
      </c>
    </row>
    <row r="41" spans="1:10" ht="21.75" customHeight="1">
      <c r="A41" s="67" t="str">
        <f>'Gala Scores'!$A$14</f>
        <v>A</v>
      </c>
      <c r="B41" s="6" t="str">
        <f>'Group Totals'!$B$3</f>
        <v>Girls</v>
      </c>
      <c r="C41" s="6" t="str">
        <f>'Group Totals'!$A$8</f>
        <v>Front Crawl</v>
      </c>
      <c r="D41" s="6" t="str">
        <f>'Gala Scores'!$D208</f>
        <v>Callie Kennedy</v>
      </c>
      <c r="E41" s="7">
        <f>IF('Gala Scores'!$F208=0,"",'Gala Scores'!$F208)</f>
        <v>26</v>
      </c>
      <c r="F41" s="67" t="str">
        <f>'Gala Scores'!$A$14</f>
        <v>A</v>
      </c>
      <c r="G41" s="6" t="str">
        <f>'Group Totals'!$C$3</f>
        <v>Boys</v>
      </c>
      <c r="H41" s="6" t="str">
        <f>'Group Totals'!$A$8</f>
        <v>Front Crawl</v>
      </c>
      <c r="I41" s="6" t="str">
        <f>'Gala Scores'!$D214</f>
        <v>Robert McCluney</v>
      </c>
      <c r="J41" s="7">
        <f>IF('Gala Scores'!$F214=0,"",'Gala Scores'!$F214)</f>
        <v>28.13</v>
      </c>
    </row>
    <row r="42" spans="1:10" ht="21.75" customHeight="1">
      <c r="A42" s="68" t="str">
        <f>'Gala Scores'!$A$14</f>
        <v>A</v>
      </c>
      <c r="B42" s="9" t="str">
        <f>'Group Totals'!$B$3</f>
        <v>Girls</v>
      </c>
      <c r="C42" s="9" t="str">
        <f>'Group Totals'!$A$8</f>
        <v>Front Crawl</v>
      </c>
      <c r="D42" s="9" t="str">
        <f>'Gala Scores'!$D209</f>
        <v>Hannah Tohill</v>
      </c>
      <c r="E42" s="10">
        <f>IF('Gala Scores'!$F209=0,"",'Gala Scores'!$F209)</f>
        <v>25.19</v>
      </c>
      <c r="F42" s="68" t="str">
        <f>'Gala Scores'!$A$14</f>
        <v>A</v>
      </c>
      <c r="G42" s="9" t="str">
        <f>'Group Totals'!$C$3</f>
        <v>Boys</v>
      </c>
      <c r="H42" s="9" t="str">
        <f>'Group Totals'!$A$8</f>
        <v>Front Crawl</v>
      </c>
      <c r="I42" s="9" t="str">
        <f>'Gala Scores'!$D215</f>
        <v>Dylan McCullough</v>
      </c>
      <c r="J42" s="10">
        <f>IF('Gala Scores'!$F215=0,"",'Gala Scores'!$F215)</f>
        <v>25.03</v>
      </c>
    </row>
    <row r="43" spans="1:10" ht="21.75" customHeight="1" thickBot="1">
      <c r="A43" s="69" t="str">
        <f>'Gala Scores'!$A$14</f>
        <v>A</v>
      </c>
      <c r="B43" s="11" t="str">
        <f>'Group Totals'!$B$3</f>
        <v>Girls</v>
      </c>
      <c r="C43" s="11" t="str">
        <f>'Group Totals'!$A$8</f>
        <v>Front Crawl</v>
      </c>
      <c r="D43" s="11" t="str">
        <f>'Gala Scores'!$D210</f>
        <v>Evie Park</v>
      </c>
      <c r="E43" s="12">
        <f>IF('Gala Scores'!$F210=0,"",'Gala Scores'!$F210)</f>
        <v>31.56</v>
      </c>
      <c r="F43" s="69" t="str">
        <f>'Gala Scores'!$A$14</f>
        <v>A</v>
      </c>
      <c r="G43" s="11" t="str">
        <f>'Group Totals'!$C$3</f>
        <v>Boys</v>
      </c>
      <c r="H43" s="11" t="str">
        <f>'Group Totals'!$A$8</f>
        <v>Front Crawl</v>
      </c>
      <c r="I43" s="11">
        <f>'Gala Scores'!$D216</f>
      </c>
      <c r="J43" s="12">
        <f>IF('Gala Scores'!$F216=0,"",'Gala Scores'!$F216)</f>
      </c>
    </row>
    <row r="44" spans="1:10" ht="21.75" customHeight="1">
      <c r="A44" s="67" t="str">
        <f>'Gala Scores'!$A$22</f>
        <v>B</v>
      </c>
      <c r="B44" s="6" t="str">
        <f>'Group Totals'!$B$3</f>
        <v>Girls</v>
      </c>
      <c r="C44" s="6" t="str">
        <f>'Group Totals'!$A$8</f>
        <v>Front Crawl</v>
      </c>
      <c r="D44" s="6" t="str">
        <f>'Gala Scores'!$D220</f>
        <v>Ellie Adair</v>
      </c>
      <c r="E44" s="7">
        <f>IF('Gala Scores'!$F220=0,"",'Gala Scores'!$F220)</f>
        <v>20.53</v>
      </c>
      <c r="F44" s="67" t="str">
        <f>'Gala Scores'!$A$22</f>
        <v>B</v>
      </c>
      <c r="G44" s="6" t="str">
        <f>'Group Totals'!$C$3</f>
        <v>Boys</v>
      </c>
      <c r="H44" s="6" t="str">
        <f>'Group Totals'!$A$8</f>
        <v>Front Crawl</v>
      </c>
      <c r="I44" s="6" t="str">
        <f>'Gala Scores'!$D226</f>
        <v>Daniel McGivern</v>
      </c>
      <c r="J44" s="7">
        <f>IF('Gala Scores'!$F226=0,"",'Gala Scores'!$F226)</f>
        <v>18.94</v>
      </c>
    </row>
    <row r="45" spans="1:10" ht="21.75" customHeight="1">
      <c r="A45" s="68" t="str">
        <f>'Gala Scores'!$A$22</f>
        <v>B</v>
      </c>
      <c r="B45" s="9" t="str">
        <f>'Group Totals'!$B$3</f>
        <v>Girls</v>
      </c>
      <c r="C45" s="9" t="str">
        <f>'Group Totals'!$A$8</f>
        <v>Front Crawl</v>
      </c>
      <c r="D45" s="9" t="str">
        <f>'Gala Scores'!$D221</f>
        <v>Isabel Wainwright</v>
      </c>
      <c r="E45" s="10">
        <f>IF('Gala Scores'!$F221=0,"",'Gala Scores'!$F221)</f>
        <v>18.09</v>
      </c>
      <c r="F45" s="68" t="str">
        <f>'Gala Scores'!$A$22</f>
        <v>B</v>
      </c>
      <c r="G45" s="9" t="str">
        <f>'Group Totals'!$C$3</f>
        <v>Boys</v>
      </c>
      <c r="H45" s="9" t="str">
        <f>'Group Totals'!$A$8</f>
        <v>Front Crawl</v>
      </c>
      <c r="I45" s="9" t="str">
        <f>'Gala Scores'!$D227</f>
        <v>Aaron Caskey</v>
      </c>
      <c r="J45" s="10">
        <f>IF('Gala Scores'!$F227=0,"",'Gala Scores'!$F227)</f>
        <v>17.97</v>
      </c>
    </row>
    <row r="46" spans="1:10" ht="21.75" customHeight="1" thickBot="1">
      <c r="A46" s="69" t="str">
        <f>'Gala Scores'!$A$22</f>
        <v>B</v>
      </c>
      <c r="B46" s="11" t="str">
        <f>'Group Totals'!$B$3</f>
        <v>Girls</v>
      </c>
      <c r="C46" s="11" t="str">
        <f>'Group Totals'!$A$8</f>
        <v>Front Crawl</v>
      </c>
      <c r="D46" s="11" t="str">
        <f>'Gala Scores'!$D222</f>
        <v>Sophie Mullan</v>
      </c>
      <c r="E46" s="12">
        <f>IF('Gala Scores'!$F222=0,"",'Gala Scores'!$F222)</f>
        <v>22.4</v>
      </c>
      <c r="F46" s="69" t="str">
        <f>'Gala Scores'!$A$22</f>
        <v>B</v>
      </c>
      <c r="G46" s="11" t="str">
        <f>'Group Totals'!$C$3</f>
        <v>Boys</v>
      </c>
      <c r="H46" s="11" t="str">
        <f>'Group Totals'!$A$8</f>
        <v>Front Crawl</v>
      </c>
      <c r="I46" s="11">
        <f>'Gala Scores'!$D228</f>
      </c>
      <c r="J46" s="12">
        <f>IF('Gala Scores'!$F228=0,"",'Gala Scores'!$F228)</f>
      </c>
    </row>
    <row r="47" spans="1:10" ht="21.75" customHeight="1">
      <c r="A47" s="67" t="str">
        <f>'Gala Scores'!$A$30</f>
        <v>C</v>
      </c>
      <c r="B47" s="6" t="str">
        <f>'Group Totals'!$B$3</f>
        <v>Girls</v>
      </c>
      <c r="C47" s="6" t="str">
        <f>'Group Totals'!$A$8</f>
        <v>Front Crawl</v>
      </c>
      <c r="D47" s="6" t="str">
        <f>'Gala Scores'!$D232</f>
        <v>Erin McGivern</v>
      </c>
      <c r="E47" s="7">
        <f>IF('Gala Scores'!$F232=0,"",'Gala Scores'!$F232)</f>
        <v>17.18</v>
      </c>
      <c r="F47" s="67" t="str">
        <f>'Gala Scores'!$A$30</f>
        <v>C</v>
      </c>
      <c r="G47" s="6" t="str">
        <f>'Group Totals'!$C$3</f>
        <v>Boys</v>
      </c>
      <c r="H47" s="6" t="str">
        <f>'Group Totals'!$A$8</f>
        <v>Front Crawl</v>
      </c>
      <c r="I47" s="6" t="str">
        <f>'Gala Scores'!$D238</f>
        <v>Ryan Barrow</v>
      </c>
      <c r="J47" s="7">
        <f>IF('Gala Scores'!$F238=0,"",'Gala Scores'!$F238)</f>
        <v>17.68</v>
      </c>
    </row>
    <row r="48" spans="1:10" ht="21.75" customHeight="1">
      <c r="A48" s="68" t="str">
        <f>'Gala Scores'!$A$30</f>
        <v>C</v>
      </c>
      <c r="B48" s="9" t="str">
        <f>'Group Totals'!$B$3</f>
        <v>Girls</v>
      </c>
      <c r="C48" s="9" t="str">
        <f>'Group Totals'!$A$8</f>
        <v>Front Crawl</v>
      </c>
      <c r="D48" s="9" t="str">
        <f>'Gala Scores'!$D233</f>
        <v>Ava O'Rawe</v>
      </c>
      <c r="E48" s="10">
        <f>IF('Gala Scores'!$F233=0,"",'Gala Scores'!$F233)</f>
        <v>18.66</v>
      </c>
      <c r="F48" s="68" t="str">
        <f>'Gala Scores'!$A$30</f>
        <v>C</v>
      </c>
      <c r="G48" s="9" t="str">
        <f>'Group Totals'!$C$3</f>
        <v>Boys</v>
      </c>
      <c r="H48" s="9" t="str">
        <f>'Group Totals'!$A$8</f>
        <v>Front Crawl</v>
      </c>
      <c r="I48" s="9" t="str">
        <f>'Gala Scores'!$D239</f>
        <v>Thomas Evans</v>
      </c>
      <c r="J48" s="10">
        <f>IF('Gala Scores'!$F239=0,"",'Gala Scores'!$F239)</f>
        <v>16.44</v>
      </c>
    </row>
    <row r="49" spans="1:10" ht="21.75" customHeight="1" thickBot="1">
      <c r="A49" s="69" t="str">
        <f>'Gala Scores'!$A$30</f>
        <v>C</v>
      </c>
      <c r="B49" s="11" t="str">
        <f>'Group Totals'!$B$3</f>
        <v>Girls</v>
      </c>
      <c r="C49" s="11" t="str">
        <f>'Group Totals'!$A$8</f>
        <v>Front Crawl</v>
      </c>
      <c r="D49" s="11" t="str">
        <f>'Gala Scores'!$D234</f>
        <v>Emily Logan</v>
      </c>
      <c r="E49" s="12">
        <f>IF('Gala Scores'!$F234=0,"",'Gala Scores'!$F234)</f>
        <v>20.81</v>
      </c>
      <c r="F49" s="69" t="str">
        <f>'Gala Scores'!$A$30</f>
        <v>C</v>
      </c>
      <c r="G49" s="11" t="str">
        <f>'Group Totals'!$C$3</f>
        <v>Boys</v>
      </c>
      <c r="H49" s="11" t="str">
        <f>'Group Totals'!$A$8</f>
        <v>Front Crawl</v>
      </c>
      <c r="I49" s="11">
        <f>'Gala Scores'!$D240</f>
      </c>
      <c r="J49" s="12">
        <f>IF('Gala Scores'!$F240=0,"",'Gala Scores'!$F240)</f>
      </c>
    </row>
    <row r="50" spans="1:10" ht="21.75" customHeight="1">
      <c r="A50" s="67" t="str">
        <f>'Gala Scores'!$A$38</f>
        <v>D</v>
      </c>
      <c r="B50" s="6" t="str">
        <f>'Group Totals'!$B$3</f>
        <v>Girls</v>
      </c>
      <c r="C50" s="6" t="str">
        <f>'Group Totals'!$A$8</f>
        <v>Front Crawl</v>
      </c>
      <c r="D50" s="6" t="str">
        <f>'Gala Scores'!$D244</f>
        <v>Hannah Morrison</v>
      </c>
      <c r="E50" s="7">
        <f>IF('Gala Scores'!$F244=0,"",'Gala Scores'!$F244)</f>
        <v>15.5</v>
      </c>
      <c r="F50" s="67" t="str">
        <f>'Gala Scores'!$A$38</f>
        <v>D</v>
      </c>
      <c r="G50" s="6" t="str">
        <f>'Group Totals'!$C$3</f>
        <v>Boys</v>
      </c>
      <c r="H50" s="6" t="str">
        <f>'Group Totals'!$A$8</f>
        <v>Front Crawl</v>
      </c>
      <c r="I50" s="6" t="str">
        <f>'Gala Scores'!$D250</f>
        <v>Ryan Addison</v>
      </c>
      <c r="J50" s="7">
        <f>IF('Gala Scores'!$F250=0,"",'Gala Scores'!$F250)</f>
        <v>16.69</v>
      </c>
    </row>
    <row r="51" spans="1:10" ht="21.75" customHeight="1">
      <c r="A51" s="68" t="str">
        <f>'Gala Scores'!$A$38</f>
        <v>D</v>
      </c>
      <c r="B51" s="9" t="str">
        <f>'Group Totals'!$B$3</f>
        <v>Girls</v>
      </c>
      <c r="C51" s="9" t="str">
        <f>'Group Totals'!$A$8</f>
        <v>Front Crawl</v>
      </c>
      <c r="D51" s="9" t="str">
        <f>'Gala Scores'!$D245</f>
        <v>Hannah Leetch</v>
      </c>
      <c r="E51" s="10">
        <f>IF('Gala Scores'!$F245=0,"",'Gala Scores'!$F245)</f>
        <v>16.06</v>
      </c>
      <c r="F51" s="68" t="str">
        <f>'Gala Scores'!$A$38</f>
        <v>D</v>
      </c>
      <c r="G51" s="9" t="str">
        <f>'Group Totals'!$C$3</f>
        <v>Boys</v>
      </c>
      <c r="H51" s="9" t="str">
        <f>'Group Totals'!$A$8</f>
        <v>Front Crawl</v>
      </c>
      <c r="I51" s="9" t="str">
        <f>'Gala Scores'!$D251</f>
        <v>Michael Leetch</v>
      </c>
      <c r="J51" s="10">
        <f>IF('Gala Scores'!$F251=0,"",'Gala Scores'!$F251)</f>
        <v>15.38</v>
      </c>
    </row>
    <row r="52" spans="1:10" ht="21.75" customHeight="1" thickBot="1">
      <c r="A52" s="69" t="str">
        <f>'Gala Scores'!$A$38</f>
        <v>D</v>
      </c>
      <c r="B52" s="11" t="str">
        <f>'Group Totals'!$B$3</f>
        <v>Girls</v>
      </c>
      <c r="C52" s="11" t="str">
        <f>'Group Totals'!$A$8</f>
        <v>Front Crawl</v>
      </c>
      <c r="D52" s="11" t="str">
        <f>'Gala Scores'!$D246</f>
        <v>Hannah Robinson</v>
      </c>
      <c r="E52" s="12">
        <f>IF('Gala Scores'!$F246=0,"",'Gala Scores'!$F246)</f>
        <v>20.17</v>
      </c>
      <c r="F52" s="69" t="str">
        <f>'Gala Scores'!$A$38</f>
        <v>D</v>
      </c>
      <c r="G52" s="11" t="str">
        <f>'Group Totals'!$C$3</f>
        <v>Boys</v>
      </c>
      <c r="H52" s="11" t="str">
        <f>'Group Totals'!$A$8</f>
        <v>Front Crawl</v>
      </c>
      <c r="I52" s="11">
        <f>'Gala Scores'!$D252</f>
      </c>
      <c r="J52" s="12">
        <f>IF('Gala Scores'!$F252=0,"",'Gala Scores'!$F252)</f>
      </c>
    </row>
    <row r="53" spans="3:6" ht="21.75" customHeight="1">
      <c r="C53" s="13"/>
      <c r="F53" s="70"/>
    </row>
    <row r="54" spans="3:6" ht="21.75" customHeight="1">
      <c r="C54" s="13"/>
      <c r="F54" s="70"/>
    </row>
    <row r="55" spans="3:6" ht="21.75" customHeight="1">
      <c r="C55" s="13"/>
      <c r="F55" s="70"/>
    </row>
    <row r="56" spans="3:6" ht="21.75" customHeight="1">
      <c r="C56" s="13"/>
      <c r="F56" s="70"/>
    </row>
  </sheetData>
  <sheetProtection formatCells="0" formatColumns="0" formatRows="0" selectLockedCells="1" selectUnlockedCells="1"/>
  <mergeCells count="3">
    <mergeCell ref="A2:C2"/>
    <mergeCell ref="H2:J2"/>
    <mergeCell ref="E2:F2"/>
  </mergeCells>
  <printOptions horizontalCentered="1"/>
  <pageMargins left="0.31496062992125984" right="0.31496062992125984" top="0.7480314960629921" bottom="0.7480314960629921" header="0.35433070866141736" footer="0.5118110236220472"/>
  <pageSetup fitToHeight="2" horizontalDpi="360" verticalDpi="360" orientation="portrait" paperSize="9" scale="76"/>
  <headerFooter alignWithMargins="0">
    <oddHeader>&amp;L&amp;F&amp;C&amp;A&amp;R&amp;D</oddHeader>
    <oddFooter>&amp;C&amp;F</oddFooter>
  </headerFooter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simming</cp:lastModifiedBy>
  <cp:lastPrinted>2016-02-06T14:11:53Z</cp:lastPrinted>
  <dcterms:created xsi:type="dcterms:W3CDTF">1996-10-14T23:33:28Z</dcterms:created>
  <dcterms:modified xsi:type="dcterms:W3CDTF">2018-01-06T18:17:08Z</dcterms:modified>
  <cp:category/>
  <cp:version/>
  <cp:contentType/>
  <cp:contentStatus/>
</cp:coreProperties>
</file>